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omab\Desktop\"/>
    </mc:Choice>
  </mc:AlternateContent>
  <bookViews>
    <workbookView xWindow="0" yWindow="0" windowWidth="15360" windowHeight="7020"/>
  </bookViews>
  <sheets>
    <sheet name="Budget" sheetId="1" r:id="rId1"/>
    <sheet name="Checking" sheetId="5" r:id="rId2"/>
    <sheet name="Savings" sheetId="2" r:id="rId3"/>
    <sheet name="Teacher Fund" sheetId="3" r:id="rId4"/>
    <sheet name="Carnival" sheetId="4" state="hidden" r:id="rId5"/>
    <sheet name="Classroom Parties" sheetId="6" r:id="rId6"/>
    <sheet name="Carnival " sheetId="8" r:id="rId7"/>
    <sheet name="PTO Big Ideas" sheetId="9" r:id="rId8"/>
  </sheets>
  <externalReferences>
    <externalReference r:id="rId9"/>
  </externalReferences>
  <definedNames>
    <definedName name="_xlnm._FilterDatabase" localSheetId="1" hidden="1">Checking!$A$1:$K$163</definedName>
    <definedName name="Accounts" localSheetId="0">Budget!$A$5:$A$10,Budget!$A$15:$A$46</definedName>
    <definedName name="Accounts">[1]Budget!$A$5:$A$13,[1]Budget!$A$17:$A$44</definedName>
    <definedName name="_xlnm.Print_Area" localSheetId="0">Budget!$A$1:$E$55</definedName>
    <definedName name="_xlnm.Print_Area" localSheetId="1">Checking!$A$1:$G$232</definedName>
  </definedNames>
  <calcPr calcId="162913"/>
</workbook>
</file>

<file path=xl/calcChain.xml><?xml version="1.0" encoding="utf-8"?>
<calcChain xmlns="http://schemas.openxmlformats.org/spreadsheetml/2006/main">
  <c r="N29" i="1" l="1"/>
  <c r="E86" i="3" l="1"/>
  <c r="N7" i="1"/>
  <c r="N43" i="1"/>
  <c r="N46" i="1"/>
  <c r="N35" i="1" l="1"/>
  <c r="C14" i="8" l="1"/>
  <c r="N24" i="1"/>
  <c r="N22" i="1"/>
  <c r="N8" i="1"/>
  <c r="N42" i="1" l="1"/>
  <c r="M31" i="1" l="1"/>
  <c r="C12" i="8" l="1"/>
  <c r="C13" i="8"/>
  <c r="C19" i="8"/>
  <c r="C17" i="8"/>
  <c r="C21" i="8"/>
  <c r="M22" i="1"/>
  <c r="M6" i="1"/>
  <c r="M38" i="1"/>
  <c r="M46" i="1"/>
  <c r="M35" i="1"/>
  <c r="M47" i="1"/>
  <c r="C7" i="8" l="1"/>
  <c r="C8" i="8" s="1"/>
  <c r="C6" i="1"/>
  <c r="M28" i="1" l="1"/>
  <c r="M10" i="1"/>
  <c r="C16" i="8" l="1"/>
  <c r="M30" i="1"/>
  <c r="M15" i="1"/>
  <c r="C26" i="8" l="1"/>
  <c r="C24" i="8"/>
  <c r="L7" i="8" l="1"/>
  <c r="K7" i="8"/>
  <c r="I7" i="8"/>
  <c r="M5" i="8"/>
  <c r="M4" i="8"/>
  <c r="M3" i="8"/>
  <c r="L19" i="1"/>
  <c r="N53" i="1" l="1"/>
  <c r="L7" i="1"/>
  <c r="L22" i="1"/>
  <c r="L28" i="1"/>
  <c r="C28" i="1" s="1"/>
  <c r="D28" i="1" s="1"/>
  <c r="L30" i="1"/>
  <c r="L33" i="1"/>
  <c r="L46" i="1"/>
  <c r="L8" i="1"/>
  <c r="L9" i="1"/>
  <c r="K19" i="1"/>
  <c r="K8" i="1"/>
  <c r="K27" i="1"/>
  <c r="C27" i="1" s="1"/>
  <c r="D27" i="1" s="1"/>
  <c r="D86" i="8"/>
  <c r="K46" i="1"/>
  <c r="K30" i="1"/>
  <c r="K22" i="1"/>
  <c r="K15" i="1"/>
  <c r="C15" i="1" s="1"/>
  <c r="D15" i="1" s="1"/>
  <c r="C35" i="1"/>
  <c r="D35" i="1" s="1"/>
  <c r="C23" i="1"/>
  <c r="K5" i="1"/>
  <c r="C5" i="1" s="1"/>
  <c r="J9" i="1"/>
  <c r="J26" i="1"/>
  <c r="C26" i="1" s="1"/>
  <c r="D26" i="1" s="1"/>
  <c r="J46" i="1"/>
  <c r="J24" i="1"/>
  <c r="J30" i="1"/>
  <c r="J8" i="1"/>
  <c r="I8" i="1"/>
  <c r="I9" i="1"/>
  <c r="C10" i="1"/>
  <c r="D10" i="1" s="1"/>
  <c r="I46" i="1"/>
  <c r="I25" i="1"/>
  <c r="I7" i="1"/>
  <c r="I36" i="1"/>
  <c r="C36" i="1" s="1"/>
  <c r="D36" i="1" s="1"/>
  <c r="H25" i="1"/>
  <c r="H7" i="1"/>
  <c r="H11" i="1" s="1"/>
  <c r="H24" i="1"/>
  <c r="H45" i="1"/>
  <c r="H49" i="1"/>
  <c r="H46" i="1"/>
  <c r="H33" i="1"/>
  <c r="H16" i="1"/>
  <c r="C16" i="1" s="1"/>
  <c r="D16" i="1" s="1"/>
  <c r="H40" i="1"/>
  <c r="C40" i="1" s="1"/>
  <c r="H29" i="1"/>
  <c r="H34" i="1"/>
  <c r="C34" i="1" s="1"/>
  <c r="D34" i="1" s="1"/>
  <c r="G46" i="1"/>
  <c r="G17" i="1"/>
  <c r="G8" i="1"/>
  <c r="G29" i="1"/>
  <c r="G54" i="1"/>
  <c r="G18" i="1"/>
  <c r="C18" i="1" s="1"/>
  <c r="D18" i="1" s="1"/>
  <c r="G7" i="1"/>
  <c r="F33" i="1"/>
  <c r="G19" i="1"/>
  <c r="F38" i="1"/>
  <c r="G38" i="1"/>
  <c r="F19" i="1"/>
  <c r="G21" i="1"/>
  <c r="C21" i="1" s="1"/>
  <c r="D21" i="1" s="1"/>
  <c r="F7" i="1"/>
  <c r="F11" i="1" s="1"/>
  <c r="F49" i="1"/>
  <c r="F45" i="1"/>
  <c r="F46" i="1"/>
  <c r="F31" i="1"/>
  <c r="C31" i="1" s="1"/>
  <c r="D31" i="1" s="1"/>
  <c r="F17" i="1"/>
  <c r="F29" i="1"/>
  <c r="F54" i="1"/>
  <c r="E77" i="3"/>
  <c r="E69" i="3"/>
  <c r="E61" i="3"/>
  <c r="E46" i="3"/>
  <c r="E39" i="3"/>
  <c r="E32" i="3"/>
  <c r="E8" i="3"/>
  <c r="B95" i="3"/>
  <c r="B73" i="3"/>
  <c r="B66" i="3"/>
  <c r="B23" i="3"/>
  <c r="B16" i="3"/>
  <c r="B9" i="3"/>
  <c r="P53" i="1"/>
  <c r="P55" i="1" s="1"/>
  <c r="O53" i="1"/>
  <c r="C47" i="1"/>
  <c r="D47" i="1" s="1"/>
  <c r="C41" i="1"/>
  <c r="D41" i="1" s="1"/>
  <c r="D23" i="9"/>
  <c r="C43" i="1"/>
  <c r="D43" i="1" s="1"/>
  <c r="B27" i="8"/>
  <c r="C42" i="1"/>
  <c r="D42" i="1" s="1"/>
  <c r="C32" i="1"/>
  <c r="D32" i="1" s="1"/>
  <c r="O54" i="1"/>
  <c r="C39" i="1"/>
  <c r="C37" i="1"/>
  <c r="C44" i="1"/>
  <c r="D44" i="1" s="1"/>
  <c r="D7" i="8"/>
  <c r="D6" i="8"/>
  <c r="D5" i="8"/>
  <c r="C27" i="8"/>
  <c r="K45" i="1"/>
  <c r="K9" i="1"/>
  <c r="J53" i="1"/>
  <c r="J55" i="1" s="1"/>
  <c r="H53" i="1"/>
  <c r="H55" i="1" s="1"/>
  <c r="G53" i="1"/>
  <c r="F53" i="1"/>
  <c r="F55" i="1" s="1"/>
  <c r="P50" i="1"/>
  <c r="O50" i="1"/>
  <c r="N50" i="1"/>
  <c r="M50" i="1"/>
  <c r="B50" i="1"/>
  <c r="E100" i="3"/>
  <c r="B16" i="2"/>
  <c r="D20" i="1"/>
  <c r="E16" i="3"/>
  <c r="B8" i="8"/>
  <c r="D8" i="8" s="1"/>
  <c r="H38" i="6"/>
  <c r="H28" i="6"/>
  <c r="H18" i="6"/>
  <c r="H8" i="6"/>
  <c r="E48" i="6"/>
  <c r="E38" i="6"/>
  <c r="E28" i="6"/>
  <c r="E18" i="6"/>
  <c r="E8" i="6"/>
  <c r="B58" i="6"/>
  <c r="B48" i="6"/>
  <c r="B38" i="6"/>
  <c r="B28" i="6"/>
  <c r="B18" i="6"/>
  <c r="B8" i="6"/>
  <c r="B55" i="1"/>
  <c r="C55" i="1"/>
  <c r="C25" i="4"/>
  <c r="C21" i="4"/>
  <c r="D21" i="4" s="1"/>
  <c r="B11" i="1"/>
  <c r="M11" i="1"/>
  <c r="N11" i="1"/>
  <c r="O11" i="1"/>
  <c r="P11" i="1"/>
  <c r="D6" i="4"/>
  <c r="D7" i="4"/>
  <c r="D8" i="4"/>
  <c r="D5" i="4"/>
  <c r="C9" i="4"/>
  <c r="C26" i="4"/>
  <c r="B33" i="3"/>
  <c r="B88" i="3"/>
  <c r="D13" i="4"/>
  <c r="E25" i="3"/>
  <c r="B82" i="3"/>
  <c r="D14" i="4"/>
  <c r="D15" i="4"/>
  <c r="D16" i="4"/>
  <c r="D17" i="4"/>
  <c r="D18" i="4"/>
  <c r="D19" i="4"/>
  <c r="D20" i="4"/>
  <c r="E54" i="3"/>
  <c r="B57" i="3"/>
  <c r="I55" i="1"/>
  <c r="K55" i="1"/>
  <c r="L55" i="1"/>
  <c r="M55" i="1"/>
  <c r="N55" i="1"/>
  <c r="B9" i="4"/>
  <c r="B23" i="4" s="1"/>
  <c r="D9" i="4"/>
  <c r="B21" i="4"/>
  <c r="E93" i="3"/>
  <c r="B50" i="3"/>
  <c r="B43" i="3"/>
  <c r="D23" i="1"/>
  <c r="D6" i="1"/>
  <c r="D37" i="1"/>
  <c r="O55" i="1" l="1"/>
  <c r="C23" i="4"/>
  <c r="G55" i="1"/>
  <c r="C25" i="1"/>
  <c r="D25" i="1" s="1"/>
  <c r="D27" i="8"/>
  <c r="C17" i="1"/>
  <c r="D17" i="1" s="1"/>
  <c r="J11" i="1"/>
  <c r="C49" i="1"/>
  <c r="D49" i="1" s="1"/>
  <c r="I50" i="1"/>
  <c r="C9" i="1"/>
  <c r="D9" i="1" s="1"/>
  <c r="C24" i="1"/>
  <c r="D24" i="1" s="1"/>
  <c r="C38" i="1"/>
  <c r="D38" i="1" s="1"/>
  <c r="C45" i="1"/>
  <c r="D45" i="1" s="1"/>
  <c r="C46" i="1"/>
  <c r="D46" i="1" s="1"/>
  <c r="C33" i="1"/>
  <c r="D33" i="1" s="1"/>
  <c r="B30" i="8"/>
  <c r="K50" i="1"/>
  <c r="C29" i="1"/>
  <c r="D29" i="1" s="1"/>
  <c r="G11" i="1"/>
  <c r="G50" i="1"/>
  <c r="C7" i="1"/>
  <c r="D7" i="1" s="1"/>
  <c r="L50" i="1"/>
  <c r="C8" i="1"/>
  <c r="D8" i="1" s="1"/>
  <c r="F50" i="1"/>
  <c r="F51" i="1" s="1"/>
  <c r="L11" i="1"/>
  <c r="C30" i="1"/>
  <c r="D30" i="1" s="1"/>
  <c r="D5" i="1"/>
  <c r="I11" i="1"/>
  <c r="H50" i="1"/>
  <c r="H51" i="1" s="1"/>
  <c r="J50" i="1"/>
  <c r="C22" i="1"/>
  <c r="D22" i="1" s="1"/>
  <c r="K11" i="1"/>
  <c r="C19" i="1"/>
  <c r="D23" i="4" l="1"/>
  <c r="C27" i="4"/>
  <c r="J51" i="1"/>
  <c r="K51" i="1"/>
  <c r="I51" i="1"/>
  <c r="G51" i="1"/>
  <c r="C11" i="1"/>
  <c r="L51" i="1"/>
  <c r="D11" i="1"/>
  <c r="C50" i="1"/>
  <c r="D19" i="1"/>
  <c r="D50" i="1" s="1"/>
</calcChain>
</file>

<file path=xl/sharedStrings.xml><?xml version="1.0" encoding="utf-8"?>
<sst xmlns="http://schemas.openxmlformats.org/spreadsheetml/2006/main" count="1003" uniqueCount="469">
  <si>
    <t>Ward Grundy PTO Budget 2018-2019</t>
  </si>
  <si>
    <t>2018-19 Budget</t>
  </si>
  <si>
    <t>Actual to Date 2018-19</t>
  </si>
  <si>
    <t>Difference</t>
  </si>
  <si>
    <t>Comments</t>
  </si>
  <si>
    <t>Income</t>
  </si>
  <si>
    <t>Box Tops for Education</t>
  </si>
  <si>
    <t>Carnival</t>
  </si>
  <si>
    <t>Donations (Kroger/Amazon/Kohl's)</t>
  </si>
  <si>
    <t>Fast Food Night</t>
  </si>
  <si>
    <t>Fall Fundraiser - Fannie May</t>
  </si>
  <si>
    <t>Misc. Income</t>
  </si>
  <si>
    <t>Total Income</t>
  </si>
  <si>
    <t>Expenses</t>
  </si>
  <si>
    <t>Recurring Expenses</t>
  </si>
  <si>
    <t>AR prizes</t>
  </si>
  <si>
    <t>Assemblies</t>
  </si>
  <si>
    <t>Babysitting (PTO Meetings)</t>
  </si>
  <si>
    <t>Bank Charges</t>
  </si>
  <si>
    <t>Book Fair</t>
  </si>
  <si>
    <t>Box Tops</t>
  </si>
  <si>
    <t>Bulletin Board</t>
  </si>
  <si>
    <t>Christmas Lights</t>
  </si>
  <si>
    <t>Classroom Parties</t>
  </si>
  <si>
    <t>Filing (Not for Profit) Fees</t>
  </si>
  <si>
    <t>Helping Hands/Donations</t>
  </si>
  <si>
    <t>High School Scholarship</t>
  </si>
  <si>
    <t>Gameball Run</t>
  </si>
  <si>
    <t>Grundy Gear</t>
  </si>
  <si>
    <t>Library</t>
  </si>
  <si>
    <t>Mr. Saunders' Fund</t>
  </si>
  <si>
    <t xml:space="preserve">Music Fund </t>
  </si>
  <si>
    <t>Mystery Science</t>
  </si>
  <si>
    <t>PE / Recess Equipment</t>
  </si>
  <si>
    <t>Picture Person</t>
  </si>
  <si>
    <t>Red Ribbon Week</t>
  </si>
  <si>
    <t>Refreshment Committee</t>
  </si>
  <si>
    <t xml:space="preserve"> </t>
  </si>
  <si>
    <t>Savings (Unbudgeted)</t>
  </si>
  <si>
    <t>Playground Slide</t>
  </si>
  <si>
    <t>One Book One School</t>
  </si>
  <si>
    <t>Sixth grade reception</t>
  </si>
  <si>
    <t>Sixth grade t-shirts</t>
  </si>
  <si>
    <t>Sixth grade trip</t>
  </si>
  <si>
    <t>Special Day -Laugh Olympics</t>
  </si>
  <si>
    <t xml:space="preserve">Teacher Appreciation  </t>
  </si>
  <si>
    <t xml:space="preserve">Teacher Fund </t>
  </si>
  <si>
    <t>Yearbook</t>
  </si>
  <si>
    <t>One Time Expenses</t>
  </si>
  <si>
    <t>Big Ideas Carryover</t>
  </si>
  <si>
    <t>Total Expenses</t>
  </si>
  <si>
    <t>Checking Balance</t>
  </si>
  <si>
    <t>Savings Balance</t>
  </si>
  <si>
    <t>Total Cash</t>
  </si>
  <si>
    <t>Date</t>
  </si>
  <si>
    <t>Check Number</t>
  </si>
  <si>
    <t>Written to:</t>
  </si>
  <si>
    <t>Amount</t>
  </si>
  <si>
    <t>Account</t>
  </si>
  <si>
    <t>Notes</t>
  </si>
  <si>
    <t>Cleared</t>
  </si>
  <si>
    <t>Border Magic</t>
  </si>
  <si>
    <t>Savings (unbudgeted)</t>
  </si>
  <si>
    <t>from last year's budget, paid in july, Books were closed</t>
  </si>
  <si>
    <t>x</t>
  </si>
  <si>
    <t>deposit</t>
  </si>
  <si>
    <t xml:space="preserve">transfer from savings to checking </t>
  </si>
  <si>
    <t>Sarah Chadbourn</t>
  </si>
  <si>
    <t>teacher appreciation</t>
  </si>
  <si>
    <t>Grimm's  58 tumblers for teachers</t>
  </si>
  <si>
    <t>Cash</t>
  </si>
  <si>
    <t>book fair</t>
  </si>
  <si>
    <t>starting cash for book fair</t>
  </si>
  <si>
    <t>jimmy john's first day teacher lunch</t>
  </si>
  <si>
    <t>deposit from book fair</t>
  </si>
  <si>
    <t>Grimm's Inc</t>
  </si>
  <si>
    <t>new teachers grundy tshirts</t>
  </si>
  <si>
    <t>Jessica Belsley</t>
  </si>
  <si>
    <t>Babysitting</t>
  </si>
  <si>
    <t>August PTO meeting for 2 sitters</t>
  </si>
  <si>
    <t>Scholastic Book Fairs</t>
  </si>
  <si>
    <t>Payment to Scholastic book fair</t>
  </si>
  <si>
    <t>donations</t>
  </si>
  <si>
    <t>direct deposit from amazon smile</t>
  </si>
  <si>
    <t>Virco</t>
  </si>
  <si>
    <t>big ideas carryover</t>
  </si>
  <si>
    <t>tables for first and second grade</t>
  </si>
  <si>
    <t>Jon Wheat</t>
  </si>
  <si>
    <t>Teacher fund</t>
  </si>
  <si>
    <t>Jeanette Grant</t>
  </si>
  <si>
    <t>Mindy Wendling</t>
  </si>
  <si>
    <t>Troxell Communications</t>
  </si>
  <si>
    <t>wireless mic for 4th grade big ideas</t>
  </si>
  <si>
    <t>Fisher Scientific</t>
  </si>
  <si>
    <t>microscopes approved in last year's budget</t>
  </si>
  <si>
    <t>Dan Derrick</t>
  </si>
  <si>
    <t>mr saunders fund</t>
  </si>
  <si>
    <t>teacher mailboxes</t>
  </si>
  <si>
    <t>Kelly Webb</t>
  </si>
  <si>
    <t>teacher fund</t>
  </si>
  <si>
    <t>first day teacher lunch</t>
  </si>
  <si>
    <t>Natalie Rollins</t>
  </si>
  <si>
    <t>The School House Express</t>
  </si>
  <si>
    <t>Jessica Gunn</t>
  </si>
  <si>
    <t>lost check</t>
  </si>
  <si>
    <t>Jami Kaisershot</t>
  </si>
  <si>
    <t>Becky Bazzetta</t>
  </si>
  <si>
    <t>Holly Toraason</t>
  </si>
  <si>
    <t>Ashlie Reinert</t>
  </si>
  <si>
    <t>Jill Veskauf</t>
  </si>
  <si>
    <t>Walmart, Michaels, Dollar Tree, Staples, Target, The school House Express, and Parent teachers Tools and Toys</t>
  </si>
  <si>
    <t>Molly Ackerman</t>
  </si>
  <si>
    <t>Walmart, Target, The Container Store, and Teachers pay Teachers</t>
  </si>
  <si>
    <t>Andrea White</t>
  </si>
  <si>
    <t>voided</t>
  </si>
  <si>
    <t>dollar tree</t>
  </si>
  <si>
    <t>wrong amount</t>
  </si>
  <si>
    <t>fast food</t>
  </si>
  <si>
    <t>kona ice</t>
  </si>
  <si>
    <t>bulletin board</t>
  </si>
  <si>
    <t>Brooke Behm</t>
  </si>
  <si>
    <t>amazon and staples</t>
  </si>
  <si>
    <t xml:space="preserve">lost original check, wrote her a new one </t>
  </si>
  <si>
    <t xml:space="preserve">transaction did not go through at book fair, so a check was sent after </t>
  </si>
  <si>
    <t>mystery science</t>
  </si>
  <si>
    <t xml:space="preserve">dollar tree and walmart </t>
  </si>
  <si>
    <t>krogers</t>
  </si>
  <si>
    <t xml:space="preserve">deluxe </t>
  </si>
  <si>
    <t>bank charges</t>
  </si>
  <si>
    <t>ordered checks</t>
  </si>
  <si>
    <t>grundy gear orders</t>
  </si>
  <si>
    <t>gift cards for sept, oct and nov</t>
  </si>
  <si>
    <t>hacienda</t>
  </si>
  <si>
    <t>late check</t>
  </si>
  <si>
    <t>Palos Sports</t>
  </si>
  <si>
    <t>PE/Recess</t>
  </si>
  <si>
    <t>flag belts, soccer balls, vests, tetherballs</t>
  </si>
  <si>
    <t>Gopher Sport</t>
  </si>
  <si>
    <t>scooters and tennis training balls</t>
  </si>
  <si>
    <t>velco mat</t>
  </si>
  <si>
    <t>teachers pay teachers kindergaten math printable unit 1 and 2, digital math centers for october</t>
  </si>
  <si>
    <t>fall grundy spirit wear</t>
  </si>
  <si>
    <t>Read to Them</t>
  </si>
  <si>
    <t>One School One book</t>
  </si>
  <si>
    <t>Peoria Symphony Guild</t>
  </si>
  <si>
    <t>assemblies</t>
  </si>
  <si>
    <t>puppet show</t>
  </si>
  <si>
    <t>withdraw</t>
  </si>
  <si>
    <t>$6 in pennies for mystery science experiments</t>
  </si>
  <si>
    <t>School Specialty</t>
  </si>
  <si>
    <t>4 stools</t>
  </si>
  <si>
    <t>walmart receipt for october lunch</t>
  </si>
  <si>
    <t>classroom parties</t>
  </si>
  <si>
    <t>lost mummies</t>
  </si>
  <si>
    <t>Secretary of State</t>
  </si>
  <si>
    <t>filing fees</t>
  </si>
  <si>
    <t>not for profit annual report</t>
  </si>
  <si>
    <t>Lora Kober</t>
  </si>
  <si>
    <t>the library store, walmart, dollar tree, dollar general</t>
  </si>
  <si>
    <t>Jake Stone</t>
  </si>
  <si>
    <t>teachers pay teachers-math bundle, teacher binder, language arts assessments and reviews</t>
  </si>
  <si>
    <t>Commerce Bank</t>
  </si>
  <si>
    <t>glow in the dark silicone bracelets</t>
  </si>
  <si>
    <t>Firehouse Pizza</t>
  </si>
  <si>
    <t>Illinois Charity Bureau Fund</t>
  </si>
  <si>
    <t>Illinois Charitable Organization Annual Report</t>
  </si>
  <si>
    <t>scholastic receipt</t>
  </si>
  <si>
    <t>janine weyland</t>
  </si>
  <si>
    <t>teachers pay teachers and cvs receipts</t>
  </si>
  <si>
    <t>fannie may</t>
  </si>
  <si>
    <t>deposit #1 fannie may money collected</t>
  </si>
  <si>
    <t>deposit #2 fannie may money collected</t>
  </si>
  <si>
    <t>money owed to fannie may for candy</t>
  </si>
  <si>
    <t>cash</t>
  </si>
  <si>
    <t xml:space="preserve">fannie may prize money </t>
  </si>
  <si>
    <t>deposit correction-check made out for $52 and wrote $15 and $5 not accounted for</t>
  </si>
  <si>
    <t>deposti #3 fannie may money collected</t>
  </si>
  <si>
    <t>Emily Anderson</t>
  </si>
  <si>
    <t>Junior Library Guild</t>
  </si>
  <si>
    <t>junior library guild</t>
  </si>
  <si>
    <t xml:space="preserve">fast food </t>
  </si>
  <si>
    <t>la gondola night</t>
  </si>
  <si>
    <t>deposit #4 fannie may money collected including prize money check</t>
  </si>
  <si>
    <t>Robinson</t>
  </si>
  <si>
    <t>VOIDED</t>
  </si>
  <si>
    <t>thought a check was not turned in so she wrote a new on and both were deposited</t>
  </si>
  <si>
    <t>she wanted candy for the extra money!</t>
  </si>
  <si>
    <t>deposit #5</t>
  </si>
  <si>
    <t>returned check</t>
  </si>
  <si>
    <t>check returned due to frozen/blocked account</t>
  </si>
  <si>
    <t>Ice cream for all sixth grade classes for christmas parties</t>
  </si>
  <si>
    <t>teachers pay teachers receipts</t>
  </si>
  <si>
    <t>Dawn Cole</t>
  </si>
  <si>
    <t>helping hands</t>
  </si>
  <si>
    <t>donation to family for a sudden loss of family member</t>
  </si>
  <si>
    <t>deposit #6</t>
  </si>
  <si>
    <t>Sara Dally</t>
  </si>
  <si>
    <t xml:space="preserve">AR Prizes </t>
  </si>
  <si>
    <t>Fun on the Run</t>
  </si>
  <si>
    <t xml:space="preserve">Carnival </t>
  </si>
  <si>
    <t>Face Place Photo Booth 2 Go</t>
  </si>
  <si>
    <t>Morton Rentals</t>
  </si>
  <si>
    <t>Inflatables and Sandbags</t>
  </si>
  <si>
    <t>Bridget Joos</t>
  </si>
  <si>
    <t>Teacher Fund</t>
  </si>
  <si>
    <t>Janine weyland</t>
  </si>
  <si>
    <t>Follett School Solutions</t>
  </si>
  <si>
    <t xml:space="preserve">Library   </t>
  </si>
  <si>
    <t xml:space="preserve">book order - shipping to Angel Fisher </t>
  </si>
  <si>
    <t>Deposit</t>
  </si>
  <si>
    <t xml:space="preserve">Box Tops </t>
  </si>
  <si>
    <t>School Earnings for March 2, 2018 - November 1, 2018</t>
  </si>
  <si>
    <t>MHS</t>
  </si>
  <si>
    <t xml:space="preserve">High School Scholarship </t>
  </si>
  <si>
    <t xml:space="preserve">Yearly High School Scholarship </t>
  </si>
  <si>
    <t>Fast Food</t>
  </si>
  <si>
    <t xml:space="preserve">Papa Murphy's Night </t>
  </si>
  <si>
    <t xml:space="preserve">Library </t>
  </si>
  <si>
    <t>Purchase of Books</t>
  </si>
  <si>
    <t>Deposit for Gameball Run</t>
  </si>
  <si>
    <t>CHOI</t>
  </si>
  <si>
    <t>Check issued to Children's Hospital of Illinois for donation (2 checks written for deposit amount)</t>
  </si>
  <si>
    <t xml:space="preserve">Book Fair Deposit </t>
  </si>
  <si>
    <t>Payment to Scholastic for the Book Fair</t>
  </si>
  <si>
    <t xml:space="preserve">Reimbursement Book Fair </t>
  </si>
  <si>
    <t>Janine Weyland</t>
  </si>
  <si>
    <t xml:space="preserve">Reimbursement - receipts provided - Walmart, Interstate Books4School, </t>
  </si>
  <si>
    <t>Julie Matlock</t>
  </si>
  <si>
    <t>Reimbursement - receipts provided - Walmart, Dollar General, Hobby Lobby, The School House, Dollar Tree</t>
  </si>
  <si>
    <t>Holly Manthey</t>
  </si>
  <si>
    <t>Reimbursement - receipts provided - Office Max, Walmart, The School House, Interstate Books4School, Target, Hobby Lobby, Amazon</t>
  </si>
  <si>
    <t xml:space="preserve">Kroger </t>
  </si>
  <si>
    <t xml:space="preserve">Monicals </t>
  </si>
  <si>
    <t>deposit #7 (fannie May)</t>
  </si>
  <si>
    <t xml:space="preserve">direct deposit from amazon smile </t>
  </si>
  <si>
    <t>Mike Manthey</t>
  </si>
  <si>
    <t xml:space="preserve">Ace Hardware Purchase for Jessica - Does not come out of his classroom expense </t>
  </si>
  <si>
    <t xml:space="preserve">Purchase of Drone for Carinval giveawy </t>
  </si>
  <si>
    <t xml:space="preserve">Pizza Ranch Night </t>
  </si>
  <si>
    <t>Beginning Balance</t>
  </si>
  <si>
    <t>august transfer to checking</t>
  </si>
  <si>
    <t>August Interest</t>
  </si>
  <si>
    <t>September interest</t>
  </si>
  <si>
    <t>October interest</t>
  </si>
  <si>
    <t>November interest</t>
  </si>
  <si>
    <t>December interest</t>
  </si>
  <si>
    <t>January Interest</t>
  </si>
  <si>
    <t>February Interest</t>
  </si>
  <si>
    <t>March Interest</t>
  </si>
  <si>
    <t xml:space="preserve">April interest </t>
  </si>
  <si>
    <t>May Interest</t>
  </si>
  <si>
    <t>June Interest</t>
  </si>
  <si>
    <t>July Interest</t>
  </si>
  <si>
    <t>Grant</t>
  </si>
  <si>
    <t>K</t>
  </si>
  <si>
    <t>Stone</t>
  </si>
  <si>
    <t>6th</t>
  </si>
  <si>
    <t>Amt left</t>
  </si>
  <si>
    <t>Matlock</t>
  </si>
  <si>
    <t>Manthey</t>
  </si>
  <si>
    <t>Anderson</t>
  </si>
  <si>
    <t>1st</t>
  </si>
  <si>
    <t>Bazzetta</t>
  </si>
  <si>
    <t>Ackerman</t>
  </si>
  <si>
    <t>Joos</t>
  </si>
  <si>
    <t>ECE</t>
  </si>
  <si>
    <t>Gillhouse</t>
  </si>
  <si>
    <t>Kober</t>
  </si>
  <si>
    <t>2nd</t>
  </si>
  <si>
    <t>RTI</t>
  </si>
  <si>
    <t>(Hauter/Derrick/Stidman/Chadbourn)</t>
  </si>
  <si>
    <t>Reinert</t>
  </si>
  <si>
    <t>Toraason</t>
  </si>
  <si>
    <t>Resource</t>
  </si>
  <si>
    <t>Gunn</t>
  </si>
  <si>
    <t>3rd</t>
  </si>
  <si>
    <t>Rollins</t>
  </si>
  <si>
    <t>Kaisershot</t>
  </si>
  <si>
    <t>Dennis</t>
  </si>
  <si>
    <t>4th</t>
  </si>
  <si>
    <t>Wendling</t>
  </si>
  <si>
    <t>Reading Interventionist</t>
  </si>
  <si>
    <t>Wheat</t>
  </si>
  <si>
    <t>Speech</t>
  </si>
  <si>
    <t>(Webb/Behm)</t>
  </si>
  <si>
    <t>Veskauf</t>
  </si>
  <si>
    <t>5th</t>
  </si>
  <si>
    <t>Antonacci</t>
  </si>
  <si>
    <t>(Social worker)</t>
  </si>
  <si>
    <t>Weyland</t>
  </si>
  <si>
    <t>School House</t>
  </si>
  <si>
    <t>Shook</t>
  </si>
  <si>
    <t>(Technology Aide)</t>
  </si>
  <si>
    <t>2016/17 Carnival Summary</t>
  </si>
  <si>
    <t>Budget</t>
  </si>
  <si>
    <t>Actual</t>
  </si>
  <si>
    <t>Carnival income</t>
  </si>
  <si>
    <t>Kitchen</t>
  </si>
  <si>
    <t>Starting cash</t>
  </si>
  <si>
    <t>Baskets</t>
  </si>
  <si>
    <t>Donations</t>
  </si>
  <si>
    <t>Wristbands</t>
  </si>
  <si>
    <t>$437 from 2/27 presale</t>
  </si>
  <si>
    <t>Gross Income</t>
  </si>
  <si>
    <t>Carnival Expenses</t>
  </si>
  <si>
    <t>Decorations</t>
  </si>
  <si>
    <t>Food</t>
  </si>
  <si>
    <t>Food and candy</t>
  </si>
  <si>
    <t>Games</t>
  </si>
  <si>
    <t>Game supplies, photobooth props, balloon guy</t>
  </si>
  <si>
    <t>Miscellaneous</t>
  </si>
  <si>
    <t>Candy for games</t>
  </si>
  <si>
    <t>Prizes</t>
  </si>
  <si>
    <t>Face Painters</t>
  </si>
  <si>
    <t>PTO Basket</t>
  </si>
  <si>
    <t>$300 less $100 from Ford</t>
  </si>
  <si>
    <t>Carnival Subtotal</t>
  </si>
  <si>
    <t>Net Income</t>
  </si>
  <si>
    <t>Other</t>
  </si>
  <si>
    <t>Amt Left</t>
  </si>
  <si>
    <t>Bounce house</t>
  </si>
  <si>
    <t>Basket donations</t>
  </si>
  <si>
    <t>Basket supplies</t>
  </si>
  <si>
    <t>Food/Candy</t>
  </si>
  <si>
    <t>Balloon Guy</t>
  </si>
  <si>
    <t>Cake Walk</t>
  </si>
  <si>
    <t>Photo Booth</t>
  </si>
  <si>
    <t>Check #</t>
  </si>
  <si>
    <t>Grade/Classroom</t>
  </si>
  <si>
    <t>Item(s)</t>
  </si>
  <si>
    <t>Unbudgeted-PTO Big Ideas</t>
  </si>
  <si>
    <t>Amazon</t>
  </si>
  <si>
    <t>X</t>
  </si>
  <si>
    <t>6-W &amp; 6-B</t>
  </si>
  <si>
    <t>Balance ball/cushions</t>
  </si>
  <si>
    <t>Euro Edge Kitchen</t>
  </si>
  <si>
    <t>Committee for Children</t>
  </si>
  <si>
    <t>Kindergarten Kit</t>
  </si>
  <si>
    <t>6-W</t>
  </si>
  <si>
    <t>2 Ergo seats</t>
  </si>
  <si>
    <t>5-W</t>
  </si>
  <si>
    <t>5 Ergo seats</t>
  </si>
  <si>
    <t>Soft Rocker Chair</t>
  </si>
  <si>
    <t>Lakeshore</t>
  </si>
  <si>
    <t>3-K &amp; 3-G</t>
  </si>
  <si>
    <t>Carpet x 2</t>
  </si>
  <si>
    <t>5-W &amp; 5-V</t>
  </si>
  <si>
    <t>Easels/Cart/Paper/Trays</t>
  </si>
  <si>
    <t>Tables</t>
  </si>
  <si>
    <t>Play with a Purpose</t>
  </si>
  <si>
    <t>Market set/Restaurant set/Role play set</t>
  </si>
  <si>
    <t>PE</t>
  </si>
  <si>
    <t>5 mats, 2 balance beams</t>
  </si>
  <si>
    <t>6B</t>
  </si>
  <si>
    <t xml:space="preserve">Sofa </t>
  </si>
  <si>
    <t>Seating</t>
  </si>
  <si>
    <t>*3 of these are too big. Giving to 5/6th grades and reordering 3 more.  20% discount given to keep these 3.</t>
  </si>
  <si>
    <t>Cash Box</t>
  </si>
  <si>
    <t>Kitchen 1</t>
  </si>
  <si>
    <t>Kitchen 2</t>
  </si>
  <si>
    <t xml:space="preserve">Baskets </t>
  </si>
  <si>
    <t>10 Rolls</t>
  </si>
  <si>
    <t xml:space="preserve">Total </t>
  </si>
  <si>
    <t xml:space="preserve">2018/2019 Carnival Summary </t>
  </si>
  <si>
    <t>Cash and Check Deposit from Yearbook Sales</t>
  </si>
  <si>
    <t>Kona Ice of Peoria</t>
  </si>
  <si>
    <t>Kona Ice Party for 1st and 6th Grade</t>
  </si>
  <si>
    <t xml:space="preserve">Starting Cash for Carinval - 4 cashboxes </t>
  </si>
  <si>
    <t>LIfeTouch</t>
  </si>
  <si>
    <t xml:space="preserve">Ackerman </t>
  </si>
  <si>
    <t>Costco Purchase - Candy</t>
  </si>
  <si>
    <t>Jones</t>
  </si>
  <si>
    <t xml:space="preserve">75% Deposit for Yearbooks (1863.00 Due, Check written for 1829.50 because 2 parents wrote checks to LifeTouch instead of Grundy </t>
  </si>
  <si>
    <t>Oriental Trading</t>
  </si>
  <si>
    <t>Prizes purchased for AR Store</t>
  </si>
  <si>
    <t xml:space="preserve">Bazzetta Account - Walmart </t>
  </si>
  <si>
    <t xml:space="preserve">Grundy School </t>
  </si>
  <si>
    <t xml:space="preserve">Postage for Mailing - Carnival </t>
  </si>
  <si>
    <t xml:space="preserve">Purchase by Mrs Fisher for Educational Materials </t>
  </si>
  <si>
    <t xml:space="preserve">Food Expense </t>
  </si>
  <si>
    <t xml:space="preserve">Kober Account - Reimbursement </t>
  </si>
  <si>
    <t>Misc Income</t>
  </si>
  <si>
    <t xml:space="preserve">Roller Skating Party - 2 checks, $100 each from Morton Roller Rink </t>
  </si>
  <si>
    <t>Depost</t>
  </si>
  <si>
    <t>Mr Wheat reimbursement</t>
  </si>
  <si>
    <t>Mrs. Grant reimbursement</t>
  </si>
  <si>
    <t>Mindy Wendling reimbursement</t>
  </si>
  <si>
    <t>Kelly Webb reimbursement</t>
  </si>
  <si>
    <t>Natalie Rollins reimbursement</t>
  </si>
  <si>
    <t>reimbursement for Weyland's class</t>
  </si>
  <si>
    <t>jessica gunn's reimbursement</t>
  </si>
  <si>
    <t>jami Kaisershot reimbursement</t>
  </si>
  <si>
    <t>Becky Bazzetta reimbursement</t>
  </si>
  <si>
    <t>Holly Toraason reimbursement</t>
  </si>
  <si>
    <t>ashlie reinert reimbursement</t>
  </si>
  <si>
    <t>reimbursement for Scholastic order</t>
  </si>
  <si>
    <t>reimbursement from target and big lots</t>
  </si>
  <si>
    <t>reimbursement for walmart</t>
  </si>
  <si>
    <t>reimbursement for michaels receipts</t>
  </si>
  <si>
    <t xml:space="preserve">reimbursement for AR Gift Cards </t>
  </si>
  <si>
    <t xml:space="preserve">reimbursement for Rochester100 Inc. &amp; Amazon Order </t>
  </si>
  <si>
    <t>reimbursement for teachers pay teachers (compare and contrast writing bundle)</t>
  </si>
  <si>
    <t>Allan Adcok</t>
  </si>
  <si>
    <t>Carnival Expense, Balloon Guy</t>
  </si>
  <si>
    <t xml:space="preserve">Reimbursement for Walmart - Pi Day Food </t>
  </si>
  <si>
    <t xml:space="preserve">Reimbursement for Walmart &amp; Party City - Tattoos &amp; Misc Carnival Expenses </t>
  </si>
  <si>
    <t xml:space="preserve">Deposit of Cash and Checks from Basket Sales, Wristband Sales, and Food Sales </t>
  </si>
  <si>
    <t>$550 Starting Cash</t>
  </si>
  <si>
    <t xml:space="preserve">$450 Starting Cash, (526 presale, 246 carnival) </t>
  </si>
  <si>
    <t xml:space="preserve">$350 Starting Cash </t>
  </si>
  <si>
    <t>Gina Strubhar</t>
  </si>
  <si>
    <t>VOID</t>
  </si>
  <si>
    <t xml:space="preserve">Reimburse cost of LaGondola &amp; Casey's Icde for Carnival </t>
  </si>
  <si>
    <t>Pam Addams</t>
  </si>
  <si>
    <t xml:space="preserve">Reimburse Cost of Ice from Dollar General </t>
  </si>
  <si>
    <t>Jennifer Sadler</t>
  </si>
  <si>
    <t xml:space="preserve">Reimburse Cost of Walmart &amp; Dominos for Carnival </t>
  </si>
  <si>
    <t>Reimburse Cost of Paint Purchse from Amazon</t>
  </si>
  <si>
    <t>Liz Antonacci</t>
  </si>
  <si>
    <t xml:space="preserve">Reimburse Cost of Purchases for Classroom - Antonacci Fund </t>
  </si>
  <si>
    <t xml:space="preserve">Reimburse Cost of Purchase from Dollar Tree and Walmart for Carnival </t>
  </si>
  <si>
    <t>Depost of Cash and Checks from Yearbook Sales</t>
  </si>
  <si>
    <t xml:space="preserve">Deposit of Cash and Checks collected for Carnival Baskets </t>
  </si>
  <si>
    <t>Morton Community School District</t>
  </si>
  <si>
    <t xml:space="preserve">Purchase of Lockers </t>
  </si>
  <si>
    <t>Tiffany Parrott</t>
  </si>
  <si>
    <t xml:space="preserve">Void - Check Written for wrong amount - Cost to cover Jimmy Johns and Morton Cinema Basket </t>
  </si>
  <si>
    <t>Deposit Checks and Cash</t>
  </si>
  <si>
    <t xml:space="preserve">25% of cost of Lockers (expense shared with the school district)  </t>
  </si>
  <si>
    <t xml:space="preserve">Reimburse purchases for Carnival Baskets </t>
  </si>
  <si>
    <t xml:space="preserve">Purchases throughout year </t>
  </si>
  <si>
    <t xml:space="preserve">Mr Saunders would like to use the money to reimburse some teachers for additioanl expenses.  Will be deposited into school activity fund will make reimbursements from that account. </t>
  </si>
  <si>
    <t xml:space="preserve">Request for remaining balance to reimburse teachers from school's activity fund </t>
  </si>
  <si>
    <t xml:space="preserve">Follett  </t>
  </si>
  <si>
    <t>Reimburse purchases for classroom</t>
  </si>
  <si>
    <t xml:space="preserve">Cash and Check Deposit from Grundy Gear Sales </t>
  </si>
  <si>
    <t xml:space="preserve">Depost of Cash and Checks </t>
  </si>
  <si>
    <t xml:space="preserve">Purchase by Mrs Fisher for Educational Materials (duplicate invoice submitted) </t>
  </si>
  <si>
    <t>Molly Suellentrop</t>
  </si>
  <si>
    <t xml:space="preserve">Cost of Tshirts for 6th Grade Trip </t>
  </si>
  <si>
    <t xml:space="preserve">Sixth Grade T-Shirts </t>
  </si>
  <si>
    <t xml:space="preserve">Purchase of 73 tshirts </t>
  </si>
  <si>
    <t xml:space="preserve">Culvers Fast Food Night Deposit </t>
  </si>
  <si>
    <t xml:space="preserve">Reimburse for Scholastic Order </t>
  </si>
  <si>
    <t xml:space="preserve">Reimburse for Teachers Pay Teachers Gift Card </t>
  </si>
  <si>
    <t xml:space="preserve">Reimburse for Target &amp; Hobby Lobby purchase </t>
  </si>
  <si>
    <t xml:space="preserve">Reimburse for Teachers Pay Teachers &amp; Scholastic Order </t>
  </si>
  <si>
    <t xml:space="preserve">Cost to Cover Jimmy Johns and Morton Cinema Basket - Raffle </t>
  </si>
  <si>
    <t xml:space="preserve">Check was written for $17.  Purchase at Dollar Tree on one receipt.  $7 for Picture Person, $10 for 6th Grade Easter Party </t>
  </si>
  <si>
    <t xml:space="preserve">Culvers </t>
  </si>
  <si>
    <t xml:space="preserve">Cash &amp; Check Deposit for Basket Donations;  Reimbursement to Tiffany Parrott for Carnival Basket Purchases; Food Expenses (LaGondola, Doninos, Ice); Reimburse Gina Strubhar for Carnival Basket Expense </t>
  </si>
  <si>
    <t xml:space="preserve">Reimburse Jessica Belsly - 6th Grade Classroom Party </t>
  </si>
  <si>
    <t xml:space="preserve">Amt left </t>
  </si>
  <si>
    <t>Cash and Check Deposit for Grundy Gear</t>
  </si>
  <si>
    <t xml:space="preserve">Reimburse purchase from Walmart / Dollar Tree </t>
  </si>
  <si>
    <t xml:space="preserve">Purchase of Paint from Amazon; Purchase from Dollar Tree; Purchase from Walmart </t>
  </si>
  <si>
    <t>Reimburse purchase from Teachers pay Teachers, Walmart and Dollar Tree</t>
  </si>
  <si>
    <t>Beth Shook</t>
  </si>
  <si>
    <t xml:space="preserve">Reimburse Walmart Purchase </t>
  </si>
  <si>
    <t xml:space="preserve">Reimburse purchase from Teachers Pay Teachers, Walmart   </t>
  </si>
  <si>
    <t>Peoria Charter</t>
  </si>
  <si>
    <t>Sixth Grade Trip</t>
  </si>
  <si>
    <t xml:space="preserve">2 Charter Busses to Schaumburg, IL for Medieval Times </t>
  </si>
  <si>
    <t>Anita Stidman</t>
  </si>
  <si>
    <t>Reimburse for purchase from Jones School Supply</t>
  </si>
  <si>
    <t xml:space="preserve">Reimburse for purchase from Teachers Pay Teachers </t>
  </si>
  <si>
    <t>Reimburse Antonacci, Gunn, Wheat, Stone, Webb, Kaisershot, Rollins, Stidman, Reinert, Shook, Behm</t>
  </si>
  <si>
    <t>2 Peoria Charter Buses</t>
  </si>
  <si>
    <t>Budget as of  April 29,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</si>
</sst>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164" fontId="0" fillId="0" borderId="0" xfId="0" applyNumberFormat="1"/>
    <xf numFmtId="0" fontId="2" fillId="0" borderId="0" xfId="0" applyFont="1"/>
    <xf numFmtId="43" fontId="0" fillId="0" borderId="0" xfId="0" applyNumberFormat="1"/>
    <xf numFmtId="164" fontId="0" fillId="0" borderId="1" xfId="1" applyNumberFormat="1" applyFont="1" applyBorder="1"/>
    <xf numFmtId="164" fontId="0" fillId="0" borderId="0" xfId="1" applyNumberFormat="1" applyFont="1"/>
    <xf numFmtId="43" fontId="0" fillId="0" borderId="0" xfId="1" applyFont="1"/>
    <xf numFmtId="43" fontId="0" fillId="0" borderId="1" xfId="0" applyNumberFormat="1" applyBorder="1"/>
    <xf numFmtId="164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44" fontId="0" fillId="0" borderId="0" xfId="0" applyNumberFormat="1"/>
    <xf numFmtId="43" fontId="2" fillId="0" borderId="0" xfId="1" applyFont="1"/>
    <xf numFmtId="43" fontId="2" fillId="0" borderId="1" xfId="1" applyFont="1" applyBorder="1"/>
    <xf numFmtId="43" fontId="1" fillId="0" borderId="0" xfId="1"/>
    <xf numFmtId="0" fontId="0" fillId="0" borderId="0" xfId="0" quotePrefix="1"/>
    <xf numFmtId="0" fontId="0" fillId="0" borderId="2" xfId="0" applyBorder="1"/>
    <xf numFmtId="0" fontId="0" fillId="0" borderId="2" xfId="0" applyBorder="1" applyAlignment="1">
      <alignment horizontal="center"/>
    </xf>
    <xf numFmtId="43" fontId="0" fillId="0" borderId="2" xfId="1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/>
    <xf numFmtId="0" fontId="0" fillId="2" borderId="2" xfId="0" applyFill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43" fontId="0" fillId="0" borderId="2" xfId="0" applyNumberFormat="1" applyBorder="1"/>
    <xf numFmtId="0" fontId="0" fillId="0" borderId="3" xfId="0" applyBorder="1"/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7" fontId="0" fillId="0" borderId="0" xfId="0" applyNumberFormat="1" applyAlignment="1">
      <alignment wrapText="1"/>
    </xf>
    <xf numFmtId="0" fontId="3" fillId="0" borderId="0" xfId="0" applyFont="1" applyAlignment="1">
      <alignment horizontal="left" indent="1"/>
    </xf>
    <xf numFmtId="164" fontId="3" fillId="0" borderId="0" xfId="1" applyNumberFormat="1" applyFont="1"/>
    <xf numFmtId="0" fontId="4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39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0" fontId="0" fillId="0" borderId="4" xfId="0" applyBorder="1"/>
    <xf numFmtId="2" fontId="2" fillId="0" borderId="0" xfId="2" applyNumberFormat="1" applyFont="1"/>
    <xf numFmtId="2" fontId="2" fillId="0" borderId="0" xfId="0" applyNumberFormat="1" applyFont="1"/>
    <xf numFmtId="2" fontId="0" fillId="0" borderId="0" xfId="0" applyNumberFormat="1"/>
    <xf numFmtId="2" fontId="2" fillId="0" borderId="1" xfId="1" applyNumberFormat="1" applyFont="1" applyBorder="1"/>
    <xf numFmtId="2" fontId="5" fillId="0" borderId="0" xfId="0" applyNumberFormat="1" applyFont="1"/>
    <xf numFmtId="0" fontId="0" fillId="0" borderId="0" xfId="0" applyAlignment="1">
      <alignment horizontal="right"/>
    </xf>
    <xf numFmtId="43" fontId="0" fillId="0" borderId="2" xfId="2" applyNumberFormat="1" applyFont="1" applyBorder="1"/>
    <xf numFmtId="43" fontId="1" fillId="0" borderId="2" xfId="2" applyNumberFormat="1" applyBorder="1"/>
    <xf numFmtId="39" fontId="0" fillId="0" borderId="0" xfId="1" applyNumberFormat="1" applyFont="1"/>
    <xf numFmtId="0" fontId="4" fillId="0" borderId="0" xfId="0" applyFont="1" applyAlignment="1">
      <alignment horizontal="left" indent="1"/>
    </xf>
    <xf numFmtId="164" fontId="0" fillId="0" borderId="5" xfId="1" applyNumberFormat="1" applyFont="1" applyBorder="1"/>
    <xf numFmtId="164" fontId="3" fillId="3" borderId="0" xfId="1" applyNumberFormat="1" applyFont="1" applyFill="1"/>
    <xf numFmtId="44" fontId="0" fillId="0" borderId="5" xfId="2" applyFont="1" applyBorder="1"/>
    <xf numFmtId="164" fontId="3" fillId="0" borderId="5" xfId="1" applyNumberFormat="1" applyFont="1" applyBorder="1"/>
    <xf numFmtId="39" fontId="0" fillId="0" borderId="5" xfId="1" applyNumberFormat="1" applyFont="1" applyBorder="1"/>
    <xf numFmtId="0" fontId="2" fillId="0" borderId="0" xfId="0" applyFont="1" applyAlignment="1">
      <alignment horizontal="center"/>
    </xf>
    <xf numFmtId="8" fontId="3" fillId="0" borderId="0" xfId="0" applyNumberFormat="1" applyFont="1" applyAlignment="1">
      <alignment horizontal="left" wrapText="1"/>
    </xf>
    <xf numFmtId="8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 indent="3"/>
    </xf>
    <xf numFmtId="1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66" fontId="0" fillId="0" borderId="0" xfId="1" applyNumberFormat="1" applyFont="1"/>
    <xf numFmtId="166" fontId="0" fillId="0" borderId="0" xfId="0" applyNumberFormat="1"/>
    <xf numFmtId="166" fontId="0" fillId="0" borderId="1" xfId="0" applyNumberFormat="1" applyBorder="1"/>
    <xf numFmtId="166" fontId="0" fillId="0" borderId="0" xfId="2" applyNumberFormat="1" applyFont="1"/>
    <xf numFmtId="8" fontId="3" fillId="0" borderId="0" xfId="0" applyNumberFormat="1" applyFont="1" applyAlignment="1">
      <alignment wrapText="1"/>
    </xf>
    <xf numFmtId="165" fontId="2" fillId="0" borderId="0" xfId="0" applyNumberFormat="1" applyFont="1"/>
    <xf numFmtId="2" fontId="2" fillId="0" borderId="1" xfId="0" applyNumberFormat="1" applyFont="1" applyBorder="1"/>
    <xf numFmtId="165" fontId="2" fillId="0" borderId="1" xfId="1" applyNumberFormat="1" applyFont="1" applyBorder="1"/>
    <xf numFmtId="0" fontId="0" fillId="0" borderId="0" xfId="0" applyAlignment="1">
      <alignment horizontal="left"/>
    </xf>
    <xf numFmtId="16" fontId="0" fillId="0" borderId="0" xfId="0" applyNumberFormat="1"/>
    <xf numFmtId="16" fontId="2" fillId="0" borderId="0" xfId="0" applyNumberFormat="1" applyFont="1"/>
    <xf numFmtId="43" fontId="0" fillId="2" borderId="0" xfId="0" applyNumberFormat="1" applyFill="1"/>
    <xf numFmtId="16" fontId="0" fillId="0" borderId="0" xfId="0" quotePrefix="1" applyNumberFormat="1"/>
    <xf numFmtId="0" fontId="0" fillId="0" borderId="0" xfId="0" applyAlignment="1">
      <alignment horizontal="center" wrapText="1"/>
    </xf>
    <xf numFmtId="14" fontId="0" fillId="2" borderId="2" xfId="0" applyNumberFormat="1" applyFill="1" applyBorder="1"/>
    <xf numFmtId="43" fontId="1" fillId="2" borderId="0" xfId="1" applyFill="1"/>
    <xf numFmtId="0" fontId="0" fillId="4" borderId="0" xfId="0" applyFill="1" applyAlignment="1">
      <alignment wrapText="1"/>
    </xf>
    <xf numFmtId="43" fontId="0" fillId="4" borderId="5" xfId="1" applyFont="1" applyFill="1" applyBorder="1"/>
    <xf numFmtId="164" fontId="0" fillId="4" borderId="5" xfId="1" applyNumberFormat="1" applyFont="1" applyFill="1" applyBorder="1"/>
    <xf numFmtId="43" fontId="0" fillId="4" borderId="0" xfId="1" applyFont="1" applyFill="1"/>
    <xf numFmtId="43" fontId="0" fillId="4" borderId="0" xfId="0" applyNumberFormat="1" applyFill="1"/>
    <xf numFmtId="0" fontId="0" fillId="4" borderId="0" xfId="0" applyFill="1"/>
    <xf numFmtId="4" fontId="0" fillId="4" borderId="0" xfId="0" applyNumberFormat="1" applyFill="1" applyAlignment="1">
      <alignment wrapText="1"/>
    </xf>
    <xf numFmtId="4" fontId="0" fillId="4" borderId="0" xfId="0" applyNumberFormat="1" applyFill="1"/>
    <xf numFmtId="44" fontId="0" fillId="4" borderId="5" xfId="2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43" fontId="3" fillId="0" borderId="0" xfId="0" applyNumberFormat="1" applyFont="1"/>
    <xf numFmtId="6" fontId="0" fillId="0" borderId="2" xfId="0" applyNumberFormat="1" applyBorder="1"/>
    <xf numFmtId="8" fontId="0" fillId="0" borderId="2" xfId="0" applyNumberForma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3" fontId="3" fillId="0" borderId="2" xfId="2" applyNumberFormat="1" applyFont="1" applyBorder="1"/>
    <xf numFmtId="0" fontId="0" fillId="2" borderId="2" xfId="0" applyFill="1" applyBorder="1"/>
    <xf numFmtId="0" fontId="2" fillId="5" borderId="0" xfId="0" applyFont="1" applyFill="1"/>
    <xf numFmtId="0" fontId="2" fillId="6" borderId="0" xfId="0" applyFont="1" applyFill="1"/>
    <xf numFmtId="0" fontId="6" fillId="0" borderId="0" xfId="0" applyFont="1"/>
    <xf numFmtId="0" fontId="6" fillId="2" borderId="0" xfId="0" applyFont="1" applyFill="1"/>
    <xf numFmtId="43" fontId="0" fillId="2" borderId="2" xfId="1" applyFont="1" applyFill="1" applyBorder="1"/>
    <xf numFmtId="0" fontId="0" fillId="2" borderId="3" xfId="0" applyFill="1" applyBorder="1"/>
    <xf numFmtId="16" fontId="0" fillId="2" borderId="2" xfId="0" applyNumberFormat="1" applyFill="1" applyBorder="1"/>
    <xf numFmtId="43" fontId="0" fillId="2" borderId="2" xfId="2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elz/Downloads/PTO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Check Register"/>
      <sheetName val="Savings"/>
      <sheetName val="Teacher Fund"/>
      <sheetName val="Sheet1"/>
      <sheetName val="Unbudgeted"/>
    </sheetNames>
    <sheetDataSet>
      <sheetData sheetId="0">
        <row r="5">
          <cell r="A5" t="str">
            <v>Book Fair</v>
          </cell>
        </row>
        <row r="6">
          <cell r="A6" t="str">
            <v>Carnival</v>
          </cell>
        </row>
        <row r="7">
          <cell r="A7" t="str">
            <v>Cookbook Sales</v>
          </cell>
        </row>
        <row r="8">
          <cell r="A8" t="str">
            <v>Donations (Target)</v>
          </cell>
        </row>
        <row r="9">
          <cell r="A9" t="str">
            <v>Fast Food Night</v>
          </cell>
        </row>
        <row r="10">
          <cell r="A10" t="str">
            <v>General Mills</v>
          </cell>
        </row>
        <row r="11">
          <cell r="A11" t="str">
            <v>School Supply Kits</v>
          </cell>
        </row>
        <row r="12">
          <cell r="A12" t="str">
            <v>Spring Fundraiser</v>
          </cell>
        </row>
        <row r="13">
          <cell r="A13" t="str">
            <v>Walk-A-Thon</v>
          </cell>
        </row>
        <row r="17">
          <cell r="A17" t="str">
            <v>AR prizes</v>
          </cell>
        </row>
        <row r="18">
          <cell r="A18" t="str">
            <v>Assemblies</v>
          </cell>
        </row>
        <row r="19">
          <cell r="A19" t="str">
            <v>Bank Charges</v>
          </cell>
        </row>
        <row r="20">
          <cell r="A20" t="str">
            <v>Carnival</v>
          </cell>
        </row>
        <row r="21">
          <cell r="A21" t="str">
            <v>Christmas Lights</v>
          </cell>
        </row>
        <row r="22">
          <cell r="A22" t="str">
            <v>Filing (Not for Profit) Fees</v>
          </cell>
        </row>
        <row r="23">
          <cell r="A23" t="str">
            <v>Grundy Gear</v>
          </cell>
        </row>
        <row r="24">
          <cell r="A24" t="str">
            <v>Helping Hands/Donations</v>
          </cell>
        </row>
        <row r="25">
          <cell r="A25" t="str">
            <v>High School Scholarship</v>
          </cell>
        </row>
        <row r="26">
          <cell r="A26" t="str">
            <v>ISAT Snacks</v>
          </cell>
        </row>
        <row r="27">
          <cell r="A27" t="str">
            <v>Jump Rope Prizes</v>
          </cell>
        </row>
        <row r="28">
          <cell r="A28" t="str">
            <v>Library</v>
          </cell>
        </row>
        <row r="29">
          <cell r="A29" t="str">
            <v>Mr. Saunders' Fund</v>
          </cell>
        </row>
        <row r="30">
          <cell r="A30" t="str">
            <v xml:space="preserve">Music Fund </v>
          </cell>
        </row>
        <row r="31">
          <cell r="A31" t="str">
            <v>PE Equipment</v>
          </cell>
        </row>
        <row r="32">
          <cell r="A32" t="str">
            <v>Picture Person</v>
          </cell>
        </row>
        <row r="33">
          <cell r="A33" t="str">
            <v>Pool Party</v>
          </cell>
        </row>
        <row r="34">
          <cell r="A34" t="str">
            <v>Popcorn</v>
          </cell>
        </row>
        <row r="35">
          <cell r="A35" t="str">
            <v>Red Ribbon Week</v>
          </cell>
        </row>
        <row r="36">
          <cell r="A36" t="str">
            <v>Refreshment Committee</v>
          </cell>
        </row>
        <row r="37">
          <cell r="A37" t="str">
            <v>Sixth grade honors</v>
          </cell>
        </row>
        <row r="38">
          <cell r="A38" t="str">
            <v>Sixth grade trip</v>
          </cell>
        </row>
        <row r="39">
          <cell r="A39" t="str">
            <v>Special Day - Fine Arts</v>
          </cell>
        </row>
        <row r="40">
          <cell r="A40" t="str">
            <v>Teacher Appreciation</v>
          </cell>
        </row>
        <row r="41">
          <cell r="A41" t="str">
            <v>Teacher Fund</v>
          </cell>
        </row>
        <row r="42">
          <cell r="A42" t="str">
            <v>Technology</v>
          </cell>
        </row>
        <row r="43">
          <cell r="A43" t="str">
            <v>Unbudgeted</v>
          </cell>
        </row>
        <row r="44">
          <cell r="A44" t="str">
            <v>Yearbook</v>
          </cell>
        </row>
      </sheetData>
      <sheetData sheetId="1">
        <row r="2">
          <cell r="D2">
            <v>13320.53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="80" zoomScaleNormal="80" workbookViewId="0">
      <pane xSplit="1" ySplit="3" topLeftCell="B12" activePane="bottomRight" state="frozen"/>
      <selection pane="topRight" activeCell="F3" sqref="F3"/>
      <selection pane="bottomLeft" activeCell="F3" sqref="F3"/>
      <selection pane="bottomRight" activeCell="N29" sqref="N29"/>
    </sheetView>
  </sheetViews>
  <sheetFormatPr defaultColWidth="9.140625" defaultRowHeight="15" x14ac:dyDescent="0.25"/>
  <cols>
    <col min="1" max="1" width="33.85546875" customWidth="1"/>
    <col min="2" max="2" width="13.28515625" bestFit="1" customWidth="1"/>
    <col min="3" max="3" width="13.7109375" customWidth="1"/>
    <col min="4" max="4" width="14.85546875" customWidth="1"/>
    <col min="5" max="5" width="35.7109375" style="29" customWidth="1"/>
    <col min="6" max="11" width="12.28515625" customWidth="1"/>
    <col min="12" max="12" width="15.28515625" customWidth="1"/>
    <col min="13" max="13" width="12.42578125" customWidth="1"/>
    <col min="14" max="14" width="13" customWidth="1"/>
    <col min="15" max="15" width="12.5703125" customWidth="1"/>
    <col min="16" max="16" width="12" customWidth="1"/>
    <col min="17" max="17" width="12.140625" customWidth="1"/>
    <col min="18" max="18" width="11.42578125" customWidth="1"/>
  </cols>
  <sheetData>
    <row r="1" spans="1:17" x14ac:dyDescent="0.25">
      <c r="A1" s="108" t="s">
        <v>0</v>
      </c>
      <c r="B1" s="108"/>
      <c r="C1" s="108"/>
      <c r="D1" s="108"/>
      <c r="E1" s="108"/>
    </row>
    <row r="2" spans="1:17" x14ac:dyDescent="0.25">
      <c r="A2" s="108" t="s">
        <v>468</v>
      </c>
      <c r="B2" s="108"/>
      <c r="C2" s="108"/>
      <c r="D2" s="108"/>
      <c r="E2" s="108"/>
      <c r="H2" s="3"/>
      <c r="J2" s="3"/>
      <c r="K2" s="3"/>
    </row>
    <row r="3" spans="1:17" s="29" customFormat="1" ht="30" x14ac:dyDescent="0.25">
      <c r="A3" s="26"/>
      <c r="B3" s="27" t="s">
        <v>1</v>
      </c>
      <c r="C3" s="27" t="s">
        <v>2</v>
      </c>
      <c r="D3" s="27" t="s">
        <v>3</v>
      </c>
      <c r="E3" s="27" t="s">
        <v>4</v>
      </c>
      <c r="F3" s="28">
        <v>43324</v>
      </c>
      <c r="G3" s="28">
        <v>43355</v>
      </c>
      <c r="H3" s="28">
        <v>43385</v>
      </c>
      <c r="I3" s="28">
        <v>43416</v>
      </c>
      <c r="J3" s="28">
        <v>43446</v>
      </c>
      <c r="K3" s="28">
        <v>43477</v>
      </c>
      <c r="L3" s="28">
        <v>43508</v>
      </c>
      <c r="M3" s="28">
        <v>43536</v>
      </c>
      <c r="N3" s="28">
        <v>43567</v>
      </c>
      <c r="O3" s="28">
        <v>43597</v>
      </c>
      <c r="P3" s="28">
        <v>43628</v>
      </c>
      <c r="Q3" s="28"/>
    </row>
    <row r="4" spans="1:17" s="29" customFormat="1" x14ac:dyDescent="0.25">
      <c r="A4" s="30" t="s">
        <v>5</v>
      </c>
      <c r="B4" s="31"/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s="34" t="s">
        <v>6</v>
      </c>
      <c r="B5" s="35">
        <v>1900</v>
      </c>
      <c r="C5" s="35">
        <f t="shared" ref="C5:C10" si="0">SUM(F5:P5)</f>
        <v>831</v>
      </c>
      <c r="D5" s="35">
        <f>B5-C5</f>
        <v>1069</v>
      </c>
      <c r="E5" s="68"/>
      <c r="F5" s="6"/>
      <c r="I5" s="3"/>
      <c r="J5" s="3"/>
      <c r="K5" s="3">
        <f>Checking!D91</f>
        <v>831</v>
      </c>
      <c r="M5" s="3"/>
      <c r="N5" s="3"/>
      <c r="O5" s="3"/>
    </row>
    <row r="6" spans="1:17" x14ac:dyDescent="0.25">
      <c r="A6" s="34" t="s">
        <v>7</v>
      </c>
      <c r="B6" s="35">
        <v>4500</v>
      </c>
      <c r="C6" s="35">
        <f t="shared" si="0"/>
        <v>6031.75</v>
      </c>
      <c r="D6" s="35">
        <f t="shared" ref="D6:D10" si="1">B6-C6</f>
        <v>-1531.75</v>
      </c>
      <c r="E6" s="32"/>
      <c r="H6" s="3"/>
      <c r="L6" s="3"/>
      <c r="M6" s="3">
        <f>SUM(Checking!D129)</f>
        <v>6031.75</v>
      </c>
      <c r="N6" s="3"/>
      <c r="O6" s="3"/>
    </row>
    <row r="7" spans="1:17" ht="16.5" customHeight="1" x14ac:dyDescent="0.25">
      <c r="A7" s="34" t="s">
        <v>8</v>
      </c>
      <c r="B7" s="35">
        <v>3000</v>
      </c>
      <c r="C7" s="35">
        <f t="shared" si="0"/>
        <v>3044.97</v>
      </c>
      <c r="D7" s="35">
        <f t="shared" si="1"/>
        <v>-44.9699999999998</v>
      </c>
      <c r="E7" s="32" t="s">
        <v>231</v>
      </c>
      <c r="F7" s="3">
        <f>SUM(Checking!D11)</f>
        <v>17.559999999999999</v>
      </c>
      <c r="G7" s="3">
        <f>SUM(Checking!D38)</f>
        <v>742.13</v>
      </c>
      <c r="H7" s="3">
        <f>SUM(Checking!D56)</f>
        <v>16.32</v>
      </c>
      <c r="I7" s="3">
        <f>SUM(Checking!D62)</f>
        <v>759.01</v>
      </c>
      <c r="K7" s="75"/>
      <c r="L7" s="75">
        <f>SUM(Checking!D106,Checking!D109)</f>
        <v>789.68</v>
      </c>
      <c r="N7" s="3">
        <f>SUM(Checking!D163)</f>
        <v>720.27</v>
      </c>
      <c r="O7" s="3"/>
    </row>
    <row r="8" spans="1:17" x14ac:dyDescent="0.25">
      <c r="A8" s="34" t="s">
        <v>9</v>
      </c>
      <c r="B8" s="35">
        <v>2500</v>
      </c>
      <c r="C8" s="35">
        <f t="shared" si="0"/>
        <v>2125.37</v>
      </c>
      <c r="D8" s="35">
        <f t="shared" si="1"/>
        <v>374.63000000000011</v>
      </c>
      <c r="E8" s="32" t="s">
        <v>449</v>
      </c>
      <c r="F8" s="3"/>
      <c r="G8" s="3">
        <f>SUM(Checking!D31, Checking!D42)</f>
        <v>376.2</v>
      </c>
      <c r="H8" s="3"/>
      <c r="I8" s="3">
        <f>SUM(Checking!D61)</f>
        <v>100</v>
      </c>
      <c r="J8" s="3">
        <f>SUM(Checking!D74)</f>
        <v>263.57</v>
      </c>
      <c r="K8" s="75">
        <f>SUM(Checking!D93)</f>
        <v>156</v>
      </c>
      <c r="L8" s="75">
        <f>SUM(Checking!D107,Checking!D113)</f>
        <v>736.45</v>
      </c>
      <c r="M8" s="3"/>
      <c r="N8" s="3">
        <f>SUM(Checking!D147)</f>
        <v>493.15</v>
      </c>
      <c r="O8" s="3"/>
      <c r="P8" s="3"/>
    </row>
    <row r="9" spans="1:17" x14ac:dyDescent="0.25">
      <c r="A9" s="34" t="s">
        <v>10</v>
      </c>
      <c r="B9" s="35">
        <v>15000</v>
      </c>
      <c r="C9" s="35">
        <f t="shared" si="0"/>
        <v>19469.980000000003</v>
      </c>
      <c r="D9" s="35">
        <f>B9-C9</f>
        <v>-4469.9800000000032</v>
      </c>
      <c r="E9" s="58"/>
      <c r="G9" s="3"/>
      <c r="H9" s="3"/>
      <c r="I9" s="3">
        <f>SUM(Checking!D66:D71)</f>
        <v>19810.050000000003</v>
      </c>
      <c r="J9" s="3">
        <f>SUM(Checking!D75, Checking!D79:D80, Checking!D84)</f>
        <v>3343</v>
      </c>
      <c r="K9" s="75">
        <f>SUM(Checking!D100)</f>
        <v>-3709.07</v>
      </c>
      <c r="L9" s="75">
        <f>SUM(Checking!D108)</f>
        <v>26</v>
      </c>
      <c r="M9" s="3"/>
      <c r="O9" s="3"/>
    </row>
    <row r="10" spans="1:17" ht="15.75" thickBot="1" x14ac:dyDescent="0.3">
      <c r="A10" s="34" t="s">
        <v>11</v>
      </c>
      <c r="B10" s="35">
        <v>0</v>
      </c>
      <c r="C10" s="35">
        <f t="shared" si="0"/>
        <v>200</v>
      </c>
      <c r="D10" s="35">
        <f t="shared" si="1"/>
        <v>-200</v>
      </c>
      <c r="E10" s="32"/>
      <c r="F10" s="3"/>
      <c r="H10" s="3"/>
      <c r="I10" s="3"/>
      <c r="K10" s="3"/>
      <c r="M10" s="3">
        <f>SUM(Checking!D125)</f>
        <v>200</v>
      </c>
      <c r="N10" s="3"/>
      <c r="O10" s="3"/>
    </row>
    <row r="11" spans="1:17" x14ac:dyDescent="0.25">
      <c r="A11" s="36" t="s">
        <v>12</v>
      </c>
      <c r="B11" s="55">
        <f>SUM(B5:B10)</f>
        <v>26900</v>
      </c>
      <c r="C11" s="55">
        <f>SUM(C5:C10)</f>
        <v>31703.070000000003</v>
      </c>
      <c r="D11" s="55">
        <f>SUM(D5:D10)</f>
        <v>-4803.0700000000033</v>
      </c>
      <c r="E11" s="32"/>
      <c r="F11" s="56">
        <f t="shared" ref="F11:P11" si="2">SUM(F5:F10)</f>
        <v>17.559999999999999</v>
      </c>
      <c r="G11" s="56">
        <f t="shared" si="2"/>
        <v>1118.33</v>
      </c>
      <c r="H11" s="56">
        <f t="shared" si="2"/>
        <v>16.32</v>
      </c>
      <c r="I11" s="56">
        <f t="shared" si="2"/>
        <v>20669.060000000001</v>
      </c>
      <c r="J11" s="56">
        <f t="shared" si="2"/>
        <v>3606.57</v>
      </c>
      <c r="K11" s="56">
        <f t="shared" si="2"/>
        <v>-2722.07</v>
      </c>
      <c r="L11" s="56">
        <f t="shared" si="2"/>
        <v>1552.13</v>
      </c>
      <c r="M11" s="56">
        <f t="shared" si="2"/>
        <v>6231.75</v>
      </c>
      <c r="N11" s="56">
        <f t="shared" si="2"/>
        <v>1213.42</v>
      </c>
      <c r="O11" s="56">
        <f t="shared" si="2"/>
        <v>0</v>
      </c>
      <c r="P11" s="56">
        <f t="shared" si="2"/>
        <v>0</v>
      </c>
      <c r="Q11" s="50"/>
    </row>
    <row r="13" spans="1:17" x14ac:dyDescent="0.25">
      <c r="A13" s="2" t="s">
        <v>13</v>
      </c>
    </row>
    <row r="14" spans="1:17" x14ac:dyDescent="0.25">
      <c r="A14" s="2" t="s">
        <v>14</v>
      </c>
    </row>
    <row r="15" spans="1:17" x14ac:dyDescent="0.25">
      <c r="A15" s="34" t="s">
        <v>15</v>
      </c>
      <c r="B15" s="35">
        <v>1000</v>
      </c>
      <c r="C15" s="35">
        <f t="shared" ref="C15:C18" si="3">SUM(F15:P15)</f>
        <v>363.51</v>
      </c>
      <c r="D15" s="35">
        <f t="shared" ref="D15:D47" si="4">B15-C15</f>
        <v>636.49</v>
      </c>
      <c r="F15" s="6"/>
      <c r="G15" s="6"/>
      <c r="H15" s="6"/>
      <c r="I15" s="6"/>
      <c r="K15" s="75">
        <f>-SUM(Checking!D85)</f>
        <v>25</v>
      </c>
      <c r="L15" s="3"/>
      <c r="M15" s="3">
        <f>-SUM(Checking!D119)</f>
        <v>338.51</v>
      </c>
      <c r="O15" s="3"/>
    </row>
    <row r="16" spans="1:17" x14ac:dyDescent="0.25">
      <c r="A16" s="34" t="s">
        <v>16</v>
      </c>
      <c r="B16" s="35">
        <v>200</v>
      </c>
      <c r="C16" s="35">
        <f t="shared" si="3"/>
        <v>50</v>
      </c>
      <c r="D16" s="35">
        <f t="shared" si="4"/>
        <v>150</v>
      </c>
      <c r="F16" s="6"/>
      <c r="G16" s="6"/>
      <c r="H16" s="6">
        <f>-SUM(Checking!D50)</f>
        <v>50</v>
      </c>
      <c r="I16" s="6"/>
      <c r="O16" s="3"/>
    </row>
    <row r="17" spans="1:16" x14ac:dyDescent="0.25">
      <c r="A17" s="34" t="s">
        <v>17</v>
      </c>
      <c r="B17" s="35">
        <v>90</v>
      </c>
      <c r="C17" s="35">
        <f t="shared" si="3"/>
        <v>40</v>
      </c>
      <c r="D17" s="35">
        <f>B17-C17</f>
        <v>50</v>
      </c>
      <c r="F17" s="6">
        <f>-SUM(Checking!D9)</f>
        <v>10</v>
      </c>
      <c r="G17" s="6">
        <f>+-SUM(Checking!D41)</f>
        <v>30</v>
      </c>
      <c r="H17" s="6"/>
      <c r="I17" s="6"/>
      <c r="O17" s="3"/>
    </row>
    <row r="18" spans="1:16" x14ac:dyDescent="0.25">
      <c r="A18" s="34" t="s">
        <v>18</v>
      </c>
      <c r="B18" s="35">
        <v>100</v>
      </c>
      <c r="C18" s="35">
        <f t="shared" si="3"/>
        <v>20</v>
      </c>
      <c r="D18" s="35">
        <f t="shared" si="4"/>
        <v>80</v>
      </c>
      <c r="F18" s="6"/>
      <c r="G18" s="6">
        <f>-SUM(Checking!D39)</f>
        <v>20</v>
      </c>
      <c r="H18" s="6"/>
      <c r="I18" s="6"/>
      <c r="J18" s="3"/>
      <c r="K18" s="3"/>
      <c r="N18" s="3"/>
      <c r="O18" s="3"/>
    </row>
    <row r="19" spans="1:16" x14ac:dyDescent="0.25">
      <c r="A19" s="34" t="s">
        <v>19</v>
      </c>
      <c r="B19" s="35">
        <v>150</v>
      </c>
      <c r="C19" s="35">
        <f>SUM(F19:P19)</f>
        <v>-1.6800000000000637</v>
      </c>
      <c r="D19" s="35">
        <f>B19-C19</f>
        <v>151.68000000000006</v>
      </c>
      <c r="E19" s="77"/>
      <c r="F19" s="6">
        <f>-SUM(Checking!D5, Checking!D7, Checking!D10)</f>
        <v>-81.009999999999991</v>
      </c>
      <c r="G19" s="6">
        <f>-SUM(Checking!D32, Checking!D36)</f>
        <v>1.1799999999999997</v>
      </c>
      <c r="H19" s="6"/>
      <c r="I19" s="6"/>
      <c r="J19" s="3"/>
      <c r="K19" s="3">
        <f>-SUM(Checking!D94)</f>
        <v>527.5</v>
      </c>
      <c r="L19" s="91">
        <f>-SUM(Checking!D99:'Checking'!D102)</f>
        <v>-449.35000000000008</v>
      </c>
      <c r="M19" s="3"/>
      <c r="N19" s="3"/>
      <c r="O19" s="3"/>
    </row>
    <row r="20" spans="1:16" x14ac:dyDescent="0.25">
      <c r="A20" s="34" t="s">
        <v>20</v>
      </c>
      <c r="B20" s="35">
        <v>200</v>
      </c>
      <c r="C20" s="35"/>
      <c r="D20" s="35">
        <f>B20-C20</f>
        <v>200</v>
      </c>
      <c r="F20" s="6"/>
      <c r="G20" s="6"/>
      <c r="H20" s="6"/>
      <c r="I20" s="6"/>
      <c r="J20" s="3"/>
      <c r="L20" s="3"/>
      <c r="M20" s="3"/>
      <c r="N20" s="3"/>
      <c r="O20" s="3"/>
    </row>
    <row r="21" spans="1:16" x14ac:dyDescent="0.25">
      <c r="A21" s="34" t="s">
        <v>21</v>
      </c>
      <c r="B21" s="35">
        <v>150</v>
      </c>
      <c r="C21" s="35">
        <f>SUM(F21:P21)</f>
        <v>5</v>
      </c>
      <c r="D21" s="35">
        <f>B21-C21</f>
        <v>145</v>
      </c>
      <c r="F21" s="6"/>
      <c r="G21" s="6">
        <f>-SUM(Checking!D33)</f>
        <v>5</v>
      </c>
      <c r="H21" s="6"/>
      <c r="I21" s="6"/>
      <c r="J21" s="3"/>
      <c r="L21" s="3"/>
      <c r="M21" s="3"/>
      <c r="N21" s="3"/>
      <c r="O21" s="3"/>
    </row>
    <row r="22" spans="1:16" ht="90" x14ac:dyDescent="0.25">
      <c r="A22" s="34" t="s">
        <v>7</v>
      </c>
      <c r="B22" s="35">
        <v>3500</v>
      </c>
      <c r="C22" s="35">
        <f>SUM(F22:P22)</f>
        <v>4392.92</v>
      </c>
      <c r="D22" s="35">
        <f t="shared" si="4"/>
        <v>-892.92000000000007</v>
      </c>
      <c r="E22" s="29" t="s">
        <v>450</v>
      </c>
      <c r="F22" s="6"/>
      <c r="G22" s="6"/>
      <c r="H22" s="6"/>
      <c r="I22" s="6"/>
      <c r="J22" s="3"/>
      <c r="K22" s="75">
        <f>-SUM(Checking!D86,Checking!D87)</f>
        <v>1214</v>
      </c>
      <c r="L22" s="75">
        <f>-SUM(Checking!D110,Checking!D112)</f>
        <v>364.33</v>
      </c>
      <c r="M22" s="3">
        <f>-SUM(Checking!D116,Checking!D118,Checking!D121,Checking!D123,Checking!D126,Checking!D128,Checking!D131,Checking!D132,Checking!D133,Checking!D136,Checking!D138,Checking!D140)</f>
        <v>2769.59</v>
      </c>
      <c r="N22" s="3">
        <f>-SUM(Checking!D152)</f>
        <v>45</v>
      </c>
      <c r="O22" s="3"/>
    </row>
    <row r="23" spans="1:16" x14ac:dyDescent="0.25">
      <c r="A23" s="34" t="s">
        <v>22</v>
      </c>
      <c r="B23" s="35">
        <v>200</v>
      </c>
      <c r="C23" s="35">
        <f t="shared" ref="C23:C47" si="5">SUM(F23:P23)</f>
        <v>0</v>
      </c>
      <c r="D23" s="35">
        <f t="shared" si="4"/>
        <v>200</v>
      </c>
      <c r="F23" s="6"/>
      <c r="G23" s="6"/>
      <c r="H23" s="6"/>
      <c r="J23" s="6"/>
      <c r="L23" s="89"/>
    </row>
    <row r="24" spans="1:16" ht="30" x14ac:dyDescent="0.25">
      <c r="A24" s="34" t="s">
        <v>23</v>
      </c>
      <c r="B24" s="35">
        <v>1000</v>
      </c>
      <c r="C24" s="35">
        <f t="shared" si="5"/>
        <v>54.84</v>
      </c>
      <c r="D24" s="35">
        <f t="shared" si="4"/>
        <v>945.16</v>
      </c>
      <c r="E24" s="59" t="s">
        <v>451</v>
      </c>
      <c r="F24" s="6"/>
      <c r="G24" s="6"/>
      <c r="H24" s="6">
        <f>-SUM(Checking!D55)</f>
        <v>29</v>
      </c>
      <c r="I24" s="3"/>
      <c r="J24" s="6">
        <f>-SUM(Checking!D81)</f>
        <v>15.84</v>
      </c>
      <c r="K24" s="3"/>
      <c r="L24" s="89"/>
      <c r="M24" s="3"/>
      <c r="N24" s="3">
        <f>-SUM(Checking!D154)</f>
        <v>10</v>
      </c>
      <c r="O24" s="3"/>
    </row>
    <row r="25" spans="1:16" x14ac:dyDescent="0.25">
      <c r="A25" s="34" t="s">
        <v>24</v>
      </c>
      <c r="B25" s="35">
        <v>25</v>
      </c>
      <c r="C25" s="35">
        <f t="shared" si="5"/>
        <v>25</v>
      </c>
      <c r="D25" s="35">
        <f t="shared" si="4"/>
        <v>0</v>
      </c>
      <c r="F25" s="6"/>
      <c r="G25" s="6"/>
      <c r="H25" s="6">
        <f>-SUM(Checking!D57)</f>
        <v>10</v>
      </c>
      <c r="I25" s="6">
        <f>-SUM(Checking!D63)</f>
        <v>15</v>
      </c>
      <c r="K25" s="3"/>
      <c r="L25" s="89"/>
    </row>
    <row r="26" spans="1:16" x14ac:dyDescent="0.25">
      <c r="A26" s="34" t="s">
        <v>25</v>
      </c>
      <c r="B26" s="35">
        <v>1000</v>
      </c>
      <c r="C26" s="35">
        <f t="shared" si="5"/>
        <v>300</v>
      </c>
      <c r="D26" s="35">
        <f t="shared" si="4"/>
        <v>700</v>
      </c>
      <c r="F26" s="6"/>
      <c r="G26" s="6"/>
      <c r="H26" s="6"/>
      <c r="I26" s="6"/>
      <c r="J26" s="3">
        <f>-SUM(Checking!D83)</f>
        <v>300</v>
      </c>
      <c r="K26" s="3"/>
      <c r="L26" s="75"/>
      <c r="M26" s="3"/>
      <c r="N26" s="3"/>
      <c r="O26" s="3"/>
      <c r="P26" s="3"/>
    </row>
    <row r="27" spans="1:16" x14ac:dyDescent="0.25">
      <c r="A27" s="34" t="s">
        <v>26</v>
      </c>
      <c r="B27" s="35">
        <v>200</v>
      </c>
      <c r="C27" s="35">
        <f t="shared" si="5"/>
        <v>200</v>
      </c>
      <c r="D27" s="35">
        <f t="shared" si="4"/>
        <v>0</v>
      </c>
      <c r="F27" s="6"/>
      <c r="G27" s="6"/>
      <c r="H27" s="6"/>
      <c r="I27" s="6"/>
      <c r="K27" s="75">
        <f>-SUM(Checking!D92)</f>
        <v>200</v>
      </c>
      <c r="L27" s="75"/>
      <c r="M27" s="3"/>
      <c r="O27" s="3"/>
    </row>
    <row r="28" spans="1:16" ht="15" customHeight="1" x14ac:dyDescent="0.25">
      <c r="A28" s="34" t="s">
        <v>27</v>
      </c>
      <c r="B28" s="35">
        <v>300</v>
      </c>
      <c r="C28" s="35">
        <f t="shared" si="5"/>
        <v>236</v>
      </c>
      <c r="D28" s="35">
        <f t="shared" si="4"/>
        <v>64</v>
      </c>
      <c r="F28" s="6"/>
      <c r="G28" s="6"/>
      <c r="H28" s="6"/>
      <c r="I28" s="6"/>
      <c r="L28" s="75">
        <f>-SUM(Checking!D96,Checking!D97,Checking!D98)</f>
        <v>0</v>
      </c>
      <c r="M28" s="3">
        <f>-SUM(Checking!D114)</f>
        <v>236</v>
      </c>
    </row>
    <row r="29" spans="1:16" ht="15" customHeight="1" x14ac:dyDescent="0.25">
      <c r="A29" s="34" t="s">
        <v>28</v>
      </c>
      <c r="B29" s="35">
        <v>200</v>
      </c>
      <c r="C29" s="35">
        <f t="shared" si="5"/>
        <v>-1747.5</v>
      </c>
      <c r="D29" s="35">
        <f t="shared" si="4"/>
        <v>1947.5</v>
      </c>
      <c r="E29" s="29" t="s">
        <v>436</v>
      </c>
      <c r="F29" s="6">
        <f>-SUM(Checking!D8)</f>
        <v>108.5</v>
      </c>
      <c r="G29" s="6">
        <f>-SUM(Checking!D40, Checking!D43)</f>
        <v>-3615</v>
      </c>
      <c r="H29" s="6">
        <f>-SUM(Checking!D48)</f>
        <v>3487</v>
      </c>
      <c r="I29" s="6"/>
      <c r="L29" s="75"/>
      <c r="M29" s="3"/>
      <c r="N29" s="3">
        <f>-SUM(Checking!D145,Checking!D155)</f>
        <v>-1728</v>
      </c>
    </row>
    <row r="30" spans="1:16" x14ac:dyDescent="0.25">
      <c r="A30" s="34" t="s">
        <v>29</v>
      </c>
      <c r="B30" s="35">
        <v>2000</v>
      </c>
      <c r="C30" s="35">
        <f t="shared" si="5"/>
        <v>1795.0100000000002</v>
      </c>
      <c r="D30" s="35">
        <f t="shared" si="4"/>
        <v>204.98999999999978</v>
      </c>
      <c r="F30" s="6"/>
      <c r="G30" s="6"/>
      <c r="H30" s="6"/>
      <c r="I30" s="6"/>
      <c r="J30" s="3">
        <f>-SUM(Checking!D73)</f>
        <v>1081.4000000000001</v>
      </c>
      <c r="K30" s="3">
        <f>-SUM(Checking!D90)</f>
        <v>351.16</v>
      </c>
      <c r="L30" s="75">
        <f>-SUM(Checking!D95)</f>
        <v>299.82</v>
      </c>
      <c r="M30" s="3">
        <f>-SUM(Checking!D122)</f>
        <v>62.63</v>
      </c>
      <c r="N30" s="3"/>
      <c r="O30" s="3"/>
    </row>
    <row r="31" spans="1:16" ht="45" x14ac:dyDescent="0.25">
      <c r="A31" s="34" t="s">
        <v>30</v>
      </c>
      <c r="B31" s="35">
        <v>1000</v>
      </c>
      <c r="C31" s="35">
        <f t="shared" si="5"/>
        <v>1000</v>
      </c>
      <c r="D31" s="35">
        <f t="shared" si="4"/>
        <v>0</v>
      </c>
      <c r="E31" s="29" t="s">
        <v>432</v>
      </c>
      <c r="F31" s="6">
        <f>-SUM(Checking!D18)</f>
        <v>500</v>
      </c>
      <c r="G31" s="6"/>
      <c r="H31" s="6"/>
      <c r="I31" s="6"/>
      <c r="J31" s="3"/>
      <c r="L31" s="89"/>
      <c r="M31" s="3">
        <f>-SUM(Checking!D141)</f>
        <v>500</v>
      </c>
      <c r="O31" s="3"/>
    </row>
    <row r="32" spans="1:16" x14ac:dyDescent="0.25">
      <c r="A32" s="34" t="s">
        <v>31</v>
      </c>
      <c r="B32" s="35">
        <v>300</v>
      </c>
      <c r="C32" s="35">
        <f t="shared" si="5"/>
        <v>0</v>
      </c>
      <c r="D32" s="35">
        <f t="shared" si="4"/>
        <v>300</v>
      </c>
      <c r="F32" s="6"/>
      <c r="G32" s="6"/>
      <c r="H32" s="6"/>
      <c r="I32" s="6"/>
      <c r="L32" s="75"/>
      <c r="O32" s="3"/>
    </row>
    <row r="33" spans="1:16" x14ac:dyDescent="0.25">
      <c r="A33" s="34" t="s">
        <v>32</v>
      </c>
      <c r="B33" s="35">
        <v>1000</v>
      </c>
      <c r="C33" s="35">
        <f t="shared" si="5"/>
        <v>154.75</v>
      </c>
      <c r="D33" s="35">
        <f t="shared" si="4"/>
        <v>845.25</v>
      </c>
      <c r="F33" s="6">
        <f>-SUM(Checking!D37)</f>
        <v>133.84</v>
      </c>
      <c r="G33" s="6"/>
      <c r="H33" s="6">
        <f>-SUM(Checking!D51)</f>
        <v>6</v>
      </c>
      <c r="I33" s="6"/>
      <c r="L33" s="75">
        <f>-SUM(Checking!D111)</f>
        <v>14.91</v>
      </c>
      <c r="O33" s="3"/>
    </row>
    <row r="34" spans="1:16" x14ac:dyDescent="0.25">
      <c r="A34" s="34" t="s">
        <v>33</v>
      </c>
      <c r="B34" s="35">
        <v>1000</v>
      </c>
      <c r="C34" s="35">
        <f t="shared" si="5"/>
        <v>1011.4399999999999</v>
      </c>
      <c r="D34" s="35">
        <f t="shared" si="4"/>
        <v>-11.439999999999941</v>
      </c>
      <c r="F34" s="6"/>
      <c r="G34" s="6"/>
      <c r="H34" s="6">
        <f>-SUM(Checking!D44:D46)</f>
        <v>1011.4399999999999</v>
      </c>
      <c r="I34" s="6"/>
      <c r="J34" s="3"/>
      <c r="K34" s="3"/>
      <c r="M34" s="3"/>
    </row>
    <row r="35" spans="1:16" ht="45" x14ac:dyDescent="0.25">
      <c r="A35" s="34" t="s">
        <v>34</v>
      </c>
      <c r="B35" s="35">
        <v>700</v>
      </c>
      <c r="C35" s="35">
        <f t="shared" si="5"/>
        <v>66.180000000000007</v>
      </c>
      <c r="D35" s="35">
        <f t="shared" si="4"/>
        <v>633.81999999999994</v>
      </c>
      <c r="E35" s="29" t="s">
        <v>455</v>
      </c>
      <c r="F35" s="6"/>
      <c r="G35" s="6"/>
      <c r="H35" s="6"/>
      <c r="I35" s="6"/>
      <c r="J35" s="3"/>
      <c r="K35" s="3"/>
      <c r="L35" s="3"/>
      <c r="M35" s="3">
        <f>-SUM(Checking!D134)</f>
        <v>34.79</v>
      </c>
      <c r="N35" s="3">
        <f>-SUM(Checking!D153,Checking!D156)</f>
        <v>31.39</v>
      </c>
      <c r="O35" s="3"/>
    </row>
    <row r="36" spans="1:16" x14ac:dyDescent="0.25">
      <c r="A36" s="34" t="s">
        <v>35</v>
      </c>
      <c r="B36" s="35">
        <v>200</v>
      </c>
      <c r="C36" s="35">
        <f t="shared" si="5"/>
        <v>342.83</v>
      </c>
      <c r="D36" s="35">
        <f t="shared" si="4"/>
        <v>-142.82999999999998</v>
      </c>
      <c r="F36" s="6"/>
      <c r="G36" s="6"/>
      <c r="H36" s="6"/>
      <c r="I36" s="6">
        <f>-SUM(Checking!D60)</f>
        <v>342.83</v>
      </c>
    </row>
    <row r="37" spans="1:16" x14ac:dyDescent="0.25">
      <c r="A37" s="34" t="s">
        <v>36</v>
      </c>
      <c r="B37" s="35">
        <v>150</v>
      </c>
      <c r="C37" s="35">
        <f t="shared" si="5"/>
        <v>0</v>
      </c>
      <c r="D37" s="35">
        <f t="shared" si="4"/>
        <v>150</v>
      </c>
      <c r="F37" s="6"/>
      <c r="G37" s="6" t="s">
        <v>37</v>
      </c>
      <c r="H37" s="6"/>
      <c r="I37" s="6"/>
      <c r="M37" s="3"/>
      <c r="N37" s="3"/>
      <c r="O37" s="3"/>
    </row>
    <row r="38" spans="1:16" ht="31.15" customHeight="1" x14ac:dyDescent="0.25">
      <c r="A38" s="34" t="s">
        <v>38</v>
      </c>
      <c r="B38" s="35">
        <v>1035</v>
      </c>
      <c r="C38" s="35">
        <f t="shared" si="5"/>
        <v>6982.3</v>
      </c>
      <c r="D38" s="35">
        <f>B38-C38</f>
        <v>-5947.3</v>
      </c>
      <c r="E38" s="29" t="s">
        <v>428</v>
      </c>
      <c r="F38" s="6">
        <f>-SUM(Checking!D2)</f>
        <v>3478</v>
      </c>
      <c r="G38" s="6">
        <f>-SUM(Checking!D17)</f>
        <v>384.3</v>
      </c>
      <c r="H38" s="6"/>
      <c r="I38" s="6"/>
      <c r="J38" s="3"/>
      <c r="K38" s="3"/>
      <c r="L38" s="3"/>
      <c r="M38" s="3">
        <f>-SUM(Checking!D139)</f>
        <v>3120</v>
      </c>
      <c r="N38" s="3"/>
      <c r="O38" s="3"/>
      <c r="P38" s="3"/>
    </row>
    <row r="39" spans="1:16" ht="15.75" customHeight="1" x14ac:dyDescent="0.25">
      <c r="A39" s="60" t="s">
        <v>39</v>
      </c>
      <c r="B39" s="35"/>
      <c r="C39" s="35">
        <f t="shared" si="5"/>
        <v>0</v>
      </c>
      <c r="D39" s="35"/>
      <c r="F39" s="6"/>
      <c r="G39" s="6"/>
      <c r="H39" s="6"/>
      <c r="I39" s="6"/>
      <c r="J39" s="3"/>
      <c r="K39" s="3"/>
      <c r="L39" s="3"/>
      <c r="M39" s="3"/>
      <c r="N39" s="3"/>
      <c r="O39" s="3"/>
      <c r="P39" s="3"/>
    </row>
    <row r="40" spans="1:16" ht="15.75" customHeight="1" x14ac:dyDescent="0.25">
      <c r="A40" s="60" t="s">
        <v>40</v>
      </c>
      <c r="B40" s="35"/>
      <c r="C40" s="35">
        <f t="shared" si="5"/>
        <v>1704.3</v>
      </c>
      <c r="D40" s="35"/>
      <c r="F40" s="6"/>
      <c r="G40" s="6"/>
      <c r="H40" s="6">
        <f>-SUM(Checking!D49)</f>
        <v>1704.3</v>
      </c>
      <c r="I40" s="6"/>
      <c r="J40" s="3"/>
      <c r="K40" s="3"/>
      <c r="L40" s="3"/>
      <c r="M40" s="3"/>
      <c r="N40" s="3"/>
      <c r="O40" s="3"/>
      <c r="P40" s="3"/>
    </row>
    <row r="41" spans="1:16" ht="15.75" customHeight="1" x14ac:dyDescent="0.25">
      <c r="A41" s="34" t="s">
        <v>41</v>
      </c>
      <c r="B41" s="35">
        <v>200</v>
      </c>
      <c r="C41" s="35">
        <f t="shared" si="5"/>
        <v>0</v>
      </c>
      <c r="D41" s="35">
        <f t="shared" ref="D41" si="6">B41-C41</f>
        <v>200</v>
      </c>
      <c r="F41" s="6"/>
      <c r="G41" s="6"/>
      <c r="H41" s="6"/>
      <c r="I41" s="6"/>
      <c r="J41" s="3"/>
      <c r="K41" s="3"/>
      <c r="L41" s="3"/>
      <c r="M41" s="3"/>
      <c r="N41" s="3"/>
      <c r="O41" s="3"/>
      <c r="P41" s="3"/>
    </row>
    <row r="42" spans="1:16" x14ac:dyDescent="0.25">
      <c r="A42" s="34" t="s">
        <v>42</v>
      </c>
      <c r="B42" s="35">
        <v>750</v>
      </c>
      <c r="C42" s="35">
        <f t="shared" si="5"/>
        <v>658</v>
      </c>
      <c r="D42" s="35">
        <f t="shared" si="4"/>
        <v>92</v>
      </c>
      <c r="E42" s="29" t="s">
        <v>441</v>
      </c>
      <c r="F42" s="6"/>
      <c r="G42" s="6"/>
      <c r="H42" s="6"/>
      <c r="I42" s="6"/>
      <c r="L42" s="3"/>
      <c r="N42" s="3">
        <f>-SUM(Checking!D146)</f>
        <v>658</v>
      </c>
      <c r="O42" s="3"/>
      <c r="P42" s="3"/>
    </row>
    <row r="43" spans="1:16" x14ac:dyDescent="0.25">
      <c r="A43" s="34" t="s">
        <v>43</v>
      </c>
      <c r="B43" s="35">
        <v>2700</v>
      </c>
      <c r="C43" s="35">
        <f t="shared" si="5"/>
        <v>2828</v>
      </c>
      <c r="D43" s="35">
        <f t="shared" si="4"/>
        <v>-128</v>
      </c>
      <c r="E43" s="29" t="s">
        <v>467</v>
      </c>
      <c r="F43" s="6"/>
      <c r="G43" s="6"/>
      <c r="H43" s="6"/>
      <c r="I43" s="6"/>
      <c r="M43" s="3"/>
      <c r="N43" s="3">
        <f>-SUM(Checking!D160)</f>
        <v>2828</v>
      </c>
      <c r="O43" s="3"/>
    </row>
    <row r="44" spans="1:16" x14ac:dyDescent="0.25">
      <c r="A44" s="34" t="s">
        <v>44</v>
      </c>
      <c r="B44" s="35">
        <v>400</v>
      </c>
      <c r="C44" s="35">
        <f t="shared" si="5"/>
        <v>0</v>
      </c>
      <c r="D44" s="35">
        <f t="shared" si="4"/>
        <v>400</v>
      </c>
      <c r="F44" s="6"/>
      <c r="G44" s="6"/>
      <c r="H44" s="6"/>
      <c r="I44" s="6"/>
      <c r="M44" s="3"/>
      <c r="N44" s="3"/>
      <c r="O44" s="3"/>
      <c r="P44" s="3"/>
    </row>
    <row r="45" spans="1:16" x14ac:dyDescent="0.25">
      <c r="A45" s="34" t="s">
        <v>45</v>
      </c>
      <c r="B45" s="35">
        <v>1500</v>
      </c>
      <c r="C45" s="35">
        <f t="shared" si="5"/>
        <v>817.28</v>
      </c>
      <c r="D45" s="35">
        <f t="shared" si="4"/>
        <v>682.72</v>
      </c>
      <c r="F45" s="6">
        <f>-SUM(Checking!D4, Checking!D6, Checking!D20)</f>
        <v>733.96</v>
      </c>
      <c r="G45" s="6"/>
      <c r="H45" s="6">
        <f>-SUM(Checking!D54)</f>
        <v>74.319999999999993</v>
      </c>
      <c r="I45" s="6"/>
      <c r="J45" s="3"/>
      <c r="K45" s="3">
        <f>-SUM(Checking!D102)</f>
        <v>9</v>
      </c>
      <c r="L45" s="3"/>
      <c r="M45" s="3"/>
      <c r="N45" s="3"/>
      <c r="O45" s="3"/>
    </row>
    <row r="46" spans="1:16" ht="45" x14ac:dyDescent="0.25">
      <c r="A46" s="34" t="s">
        <v>46</v>
      </c>
      <c r="B46" s="35">
        <v>5550</v>
      </c>
      <c r="C46" s="35">
        <f t="shared" si="5"/>
        <v>4813.4999999999991</v>
      </c>
      <c r="D46" s="35">
        <f t="shared" si="4"/>
        <v>736.50000000000091</v>
      </c>
      <c r="E46" s="59" t="s">
        <v>466</v>
      </c>
      <c r="F46" s="6">
        <f>-SUM(Checking!D13, Checking!D14, Checking!D15, Checking!D19)</f>
        <v>609.36</v>
      </c>
      <c r="G46" s="6">
        <f>-SUM(Checking!D21:D22, Checking!D24:D29,  Checking!D34:D35)</f>
        <v>1494.5299999999997</v>
      </c>
      <c r="H46" s="6">
        <f>-SUM(Checking!D47, Checking!D52)</f>
        <v>51</v>
      </c>
      <c r="I46" s="6">
        <f>-SUM(Checking!D58, Checking!D59, Checking!D64:D65)</f>
        <v>312.65999999999997</v>
      </c>
      <c r="J46" s="3">
        <f>-SUM(Checking!D72, Checking!D76, Checking!D78, Checking!D82)</f>
        <v>435.51</v>
      </c>
      <c r="K46" s="3">
        <f>-SUM(Checking!D88:D89)</f>
        <v>237.64</v>
      </c>
      <c r="L46" s="75">
        <f>-SUM(Checking!D103,Checking!D104,Checking!D105)</f>
        <v>484.40999999999997</v>
      </c>
      <c r="M46" s="3">
        <f>-SUM(Checking!D120,Checking!D124,Checking!D127,Checking!D135)</f>
        <v>404.68</v>
      </c>
      <c r="N46" s="3">
        <f>-SUM(Checking!D143,Checking!D144,Checking!D148,Checking!D149,Checking!D150,Checking!D151,Checking!D157,Checking!D158,Checking!D159,Checking!D161,Checking!D162)</f>
        <v>783.71</v>
      </c>
      <c r="O46" s="3"/>
      <c r="P46" s="3"/>
    </row>
    <row r="47" spans="1:16" x14ac:dyDescent="0.25">
      <c r="A47" s="34" t="s">
        <v>47</v>
      </c>
      <c r="B47" s="35">
        <v>0</v>
      </c>
      <c r="C47" s="35">
        <f t="shared" si="5"/>
        <v>367.5</v>
      </c>
      <c r="D47" s="35">
        <f t="shared" si="4"/>
        <v>-367.5</v>
      </c>
      <c r="E47" s="29" t="s">
        <v>427</v>
      </c>
      <c r="F47" s="6"/>
      <c r="G47" s="6"/>
      <c r="H47" s="6"/>
      <c r="I47" s="6"/>
      <c r="J47" s="3"/>
      <c r="K47" s="3"/>
      <c r="L47" s="3"/>
      <c r="M47" s="3">
        <f>-SUM(Checking!D115,Checking!D117,Checking!D137)</f>
        <v>367.5</v>
      </c>
      <c r="N47" s="3"/>
      <c r="O47" s="3"/>
      <c r="P47" s="3"/>
    </row>
    <row r="48" spans="1:16" x14ac:dyDescent="0.25">
      <c r="A48" s="51" t="s">
        <v>48</v>
      </c>
      <c r="B48" s="53"/>
      <c r="C48" s="53"/>
      <c r="D48" s="53"/>
      <c r="F48" s="6"/>
      <c r="G48" s="6"/>
      <c r="H48" s="6"/>
      <c r="I48" s="6"/>
      <c r="J48" s="3"/>
      <c r="K48" s="3"/>
      <c r="L48" s="3"/>
      <c r="M48" s="3"/>
      <c r="N48" s="3"/>
      <c r="O48" s="3"/>
      <c r="P48" s="3"/>
    </row>
    <row r="49" spans="1:18" ht="15.75" thickBot="1" x14ac:dyDescent="0.3">
      <c r="A49" s="34" t="s">
        <v>49</v>
      </c>
      <c r="B49" s="35"/>
      <c r="C49" s="35">
        <f t="shared" ref="C49" si="7">SUM(F49:Q49)</f>
        <v>2555.8799999999997</v>
      </c>
      <c r="D49" s="35">
        <f t="shared" ref="D49" si="8">B49-C49</f>
        <v>-2555.8799999999997</v>
      </c>
      <c r="F49" s="6">
        <f>-SUM(Checking!D12, Checking!D16)</f>
        <v>2098.7399999999998</v>
      </c>
      <c r="G49" s="6"/>
      <c r="H49" s="6">
        <f>-SUM(Checking!D53)</f>
        <v>457.14</v>
      </c>
      <c r="I49" s="6"/>
      <c r="J49" s="3"/>
      <c r="K49" s="3"/>
      <c r="L49" s="3"/>
      <c r="M49" s="3"/>
      <c r="N49" s="3"/>
      <c r="O49" s="3"/>
      <c r="P49" s="3"/>
    </row>
    <row r="50" spans="1:18" x14ac:dyDescent="0.25">
      <c r="A50" s="37" t="s">
        <v>50</v>
      </c>
      <c r="B50" s="52">
        <f>SUM(B15:B49)</f>
        <v>26800</v>
      </c>
      <c r="C50" s="52">
        <f>SUM(C15:C49)</f>
        <v>29035.06</v>
      </c>
      <c r="D50" s="52">
        <f>SUM(D15:D49)</f>
        <v>-530.75999999999885</v>
      </c>
      <c r="E50" s="80"/>
      <c r="F50" s="81">
        <f t="shared" ref="F50:P50" si="9">SUM(F15:F49)</f>
        <v>7591.3899999999994</v>
      </c>
      <c r="G50" s="81">
        <f t="shared" si="9"/>
        <v>-1679.9900000000002</v>
      </c>
      <c r="H50" s="81">
        <f t="shared" si="9"/>
        <v>6880.2</v>
      </c>
      <c r="I50" s="81">
        <f t="shared" si="9"/>
        <v>670.49</v>
      </c>
      <c r="J50" s="81">
        <f t="shared" si="9"/>
        <v>1832.75</v>
      </c>
      <c r="K50" s="81">
        <f t="shared" si="9"/>
        <v>2564.2999999999997</v>
      </c>
      <c r="L50" s="81">
        <f t="shared" si="9"/>
        <v>714.11999999999989</v>
      </c>
      <c r="M50" s="81">
        <f t="shared" si="9"/>
        <v>7833.7000000000007</v>
      </c>
      <c r="N50" s="81">
        <f t="shared" si="9"/>
        <v>2628.1000000000004</v>
      </c>
      <c r="O50" s="81">
        <f t="shared" si="9"/>
        <v>0</v>
      </c>
      <c r="P50" s="82">
        <f t="shared" si="9"/>
        <v>0</v>
      </c>
      <c r="Q50" s="83"/>
      <c r="R50" s="3"/>
    </row>
    <row r="51" spans="1:18" x14ac:dyDescent="0.25">
      <c r="B51" s="5"/>
      <c r="C51" s="1"/>
      <c r="E51" s="80"/>
      <c r="F51" s="84">
        <f>SUM(Checking!D2:D20)+F50-F11</f>
        <v>9749.5399999999991</v>
      </c>
      <c r="G51" s="84">
        <f>SUM(Checking!D21:D43)+G50-G11</f>
        <v>250.46000000000004</v>
      </c>
      <c r="H51" s="84">
        <f>SUM(Checking!D45:D63)+H50-H11</f>
        <v>780.7799999999994</v>
      </c>
      <c r="I51" s="84">
        <f>SUM(Checking!D51:D70)+I50-I11</f>
        <v>-9916.1400000000012</v>
      </c>
      <c r="J51" s="84">
        <f>SUM(Checking!D82:D94)+J50-J11</f>
        <v>-3620.6200000000003</v>
      </c>
      <c r="K51" s="84">
        <f>SUM(Checking!D85:D94)+K50-K11</f>
        <v>3718.0699999999997</v>
      </c>
      <c r="L51" s="84">
        <f>SUM(Checking!D95:D113)+L50-L11</f>
        <v>0</v>
      </c>
      <c r="M51" s="84"/>
      <c r="N51" s="84"/>
      <c r="O51" s="84"/>
      <c r="P51" s="85"/>
      <c r="Q51" s="85"/>
      <c r="R51" s="38"/>
    </row>
    <row r="52" spans="1:18" x14ac:dyDescent="0.25">
      <c r="B52" s="39"/>
      <c r="E52" s="80"/>
      <c r="F52" s="85"/>
      <c r="G52" s="85"/>
      <c r="H52" s="85"/>
      <c r="I52" s="84"/>
      <c r="J52" s="85"/>
      <c r="K52" s="85"/>
      <c r="L52" s="85"/>
      <c r="M52" s="85"/>
      <c r="N52" s="85"/>
      <c r="O52" s="85"/>
      <c r="P52" s="85"/>
      <c r="Q52" s="85"/>
      <c r="R52" s="38"/>
    </row>
    <row r="53" spans="1:18" x14ac:dyDescent="0.25">
      <c r="A53" s="40" t="s">
        <v>51</v>
      </c>
      <c r="B53" s="39">
        <v>4107.04</v>
      </c>
      <c r="C53" s="39">
        <v>20860.419999999998</v>
      </c>
      <c r="D53" s="39"/>
      <c r="E53" s="86"/>
      <c r="F53" s="84">
        <f>B53+SUM(Checking!D2:D21)</f>
        <v>6186.6299999999992</v>
      </c>
      <c r="G53" s="87">
        <f>B53+SUM(Checking!D2:D44)</f>
        <v>8811.2199999999975</v>
      </c>
      <c r="H53" s="87">
        <f>B53+SUM(Checking!D2:D63)</f>
        <v>2728.1199999999981</v>
      </c>
      <c r="I53" s="87">
        <v>13019.38</v>
      </c>
      <c r="J53" s="87">
        <f>B53+SUM(Checking!D2:D94)</f>
        <v>22671.739999999991</v>
      </c>
      <c r="K53" s="87">
        <v>24359.040000000001</v>
      </c>
      <c r="L53" s="87">
        <v>23362.91</v>
      </c>
      <c r="M53" s="87"/>
      <c r="N53" s="87">
        <f>M54</f>
        <v>18499.23</v>
      </c>
      <c r="O53" s="87">
        <f>B53+SUM(Checking!D2:D220)</f>
        <v>20493.119999999995</v>
      </c>
      <c r="P53" s="87">
        <f>B53+SUM(Checking!D2:D224)</f>
        <v>20493.119999999995</v>
      </c>
      <c r="Q53" s="85"/>
      <c r="R53" s="39"/>
    </row>
    <row r="54" spans="1:18" ht="15.75" thickBot="1" x14ac:dyDescent="0.3">
      <c r="A54" s="40" t="s">
        <v>52</v>
      </c>
      <c r="B54" s="39">
        <v>17002.310000000001</v>
      </c>
      <c r="C54" s="39">
        <v>7004.73</v>
      </c>
      <c r="E54" s="80"/>
      <c r="F54" s="87">
        <f>Savings!B2+Savings!B3+Savings!B4</f>
        <v>7002.7000000000016</v>
      </c>
      <c r="G54" s="87">
        <f>SUM(Savings!B2:B15)</f>
        <v>7004.7300000000023</v>
      </c>
      <c r="H54" s="87">
        <v>7002.97</v>
      </c>
      <c r="I54" s="87">
        <v>7002.97</v>
      </c>
      <c r="J54" s="87">
        <v>7002.97</v>
      </c>
      <c r="K54" s="87">
        <v>7003.88</v>
      </c>
      <c r="L54" s="87">
        <v>7004.45</v>
      </c>
      <c r="M54" s="87">
        <v>18499.23</v>
      </c>
      <c r="N54" s="87">
        <v>18500.02</v>
      </c>
      <c r="O54" s="87">
        <f>SUM(N54+Savings!B13)</f>
        <v>18500.02</v>
      </c>
      <c r="P54" s="87">
        <v>18500.810000000001</v>
      </c>
      <c r="Q54" s="85"/>
      <c r="R54" s="38"/>
    </row>
    <row r="55" spans="1:18" x14ac:dyDescent="0.25">
      <c r="A55" s="2" t="s">
        <v>53</v>
      </c>
      <c r="B55" s="54">
        <f>SUM(B53:B54)</f>
        <v>21109.350000000002</v>
      </c>
      <c r="C55" s="54">
        <f>SUM(C53:C54)</f>
        <v>27865.149999999998</v>
      </c>
      <c r="E55" s="80"/>
      <c r="F55" s="88">
        <f>SUM(F53:F54)</f>
        <v>13189.330000000002</v>
      </c>
      <c r="G55" s="88">
        <f t="shared" ref="G55:P55" si="10">SUM(G53:G54)</f>
        <v>15815.95</v>
      </c>
      <c r="H55" s="88">
        <f t="shared" si="10"/>
        <v>9731.0899999999983</v>
      </c>
      <c r="I55" s="88">
        <f t="shared" si="10"/>
        <v>20022.349999999999</v>
      </c>
      <c r="J55" s="88">
        <f t="shared" si="10"/>
        <v>29674.709999999992</v>
      </c>
      <c r="K55" s="88">
        <f t="shared" si="10"/>
        <v>31362.920000000002</v>
      </c>
      <c r="L55" s="88">
        <f t="shared" si="10"/>
        <v>30367.360000000001</v>
      </c>
      <c r="M55" s="88">
        <f t="shared" si="10"/>
        <v>18499.23</v>
      </c>
      <c r="N55" s="88">
        <f t="shared" si="10"/>
        <v>36999.25</v>
      </c>
      <c r="O55" s="88">
        <f t="shared" si="10"/>
        <v>38993.14</v>
      </c>
      <c r="P55" s="88">
        <f t="shared" si="10"/>
        <v>38993.929999999993</v>
      </c>
      <c r="Q55" s="85"/>
      <c r="R55" s="38"/>
    </row>
    <row r="56" spans="1:18" x14ac:dyDescent="0.25">
      <c r="E56" s="80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11"/>
    </row>
    <row r="57" spans="1:18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8" x14ac:dyDescent="0.25">
      <c r="C58" s="39"/>
      <c r="G58" s="3"/>
      <c r="I58" s="3"/>
      <c r="J58" s="3"/>
      <c r="K58" s="3"/>
      <c r="L58" s="3"/>
      <c r="M58" s="3"/>
      <c r="N58" s="3"/>
      <c r="O58" s="3"/>
      <c r="P58" s="3"/>
      <c r="Q58" s="3"/>
    </row>
    <row r="59" spans="1:18" x14ac:dyDescent="0.25">
      <c r="I59" s="6"/>
      <c r="J59" s="39"/>
      <c r="K59" s="3"/>
      <c r="L59" s="6"/>
      <c r="M59" s="6"/>
      <c r="N59" s="6"/>
      <c r="O59" s="6"/>
      <c r="P59" s="6"/>
    </row>
    <row r="60" spans="1:18" x14ac:dyDescent="0.25">
      <c r="I60" s="3"/>
      <c r="J60" s="3"/>
      <c r="K60" s="3"/>
      <c r="L60" s="3"/>
      <c r="M60" s="3"/>
      <c r="N60" s="3"/>
      <c r="O60" s="3"/>
      <c r="P60" s="3"/>
      <c r="Q60" s="3"/>
    </row>
    <row r="61" spans="1:18" x14ac:dyDescent="0.25">
      <c r="L61" s="6"/>
    </row>
  </sheetData>
  <mergeCells count="2">
    <mergeCell ref="A1:E1"/>
    <mergeCell ref="A2:E2"/>
  </mergeCells>
  <printOptions gridLines="1"/>
  <pageMargins left="0.7" right="0.7" top="0.75" bottom="0.75" header="0.3" footer="0.3"/>
  <pageSetup scale="68" orientation="portrait" r:id="rId1"/>
  <ignoredErrors>
    <ignoredError sqref="G46 H34 I51 I9 K46" formulaRange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Budget!F50:F50</xm:f>
              <xm:sqref>F50</xm:sqref>
            </x14:sparkline>
            <x14:sparkline>
              <xm:f>Budget!G50:G50</xm:f>
              <xm:sqref>G50</xm:sqref>
            </x14:sparkline>
            <x14:sparkline>
              <xm:f>Budget!H50:H50</xm:f>
              <xm:sqref>H50</xm:sqref>
            </x14:sparkline>
            <x14:sparkline>
              <xm:f>Budget!I50:I50</xm:f>
              <xm:sqref>I50</xm:sqref>
            </x14:sparkline>
            <x14:sparkline>
              <xm:f>Budget!J50:J50</xm:f>
              <xm:sqref>J50</xm:sqref>
            </x14:sparkline>
            <x14:sparkline>
              <xm:f>Budget!K50:K50</xm:f>
              <xm:sqref>K50</xm:sqref>
            </x14:sparkline>
            <x14:sparkline>
              <xm:f>Budget!L50:L50</xm:f>
              <xm:sqref>L50</xm:sqref>
            </x14:sparkline>
            <x14:sparkline>
              <xm:f>Budget!M50:M50</xm:f>
              <xm:sqref>M50</xm:sqref>
            </x14:sparkline>
            <x14:sparkline>
              <xm:f>Budget!N50:N50</xm:f>
              <xm:sqref>N50</xm:sqref>
            </x14:sparkline>
            <x14:sparkline>
              <xm:f>Budget!O50:O50</xm:f>
              <xm:sqref>O50</xm:sqref>
            </x14:sparkline>
            <x14:sparkline>
              <xm:f>Budget!P50:P50</xm:f>
              <xm:sqref>P50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576"/>
  <sheetViews>
    <sheetView zoomScale="80" zoomScaleNormal="80" workbookViewId="0">
      <selection activeCell="G156" sqref="G156"/>
    </sheetView>
  </sheetViews>
  <sheetFormatPr defaultRowHeight="15" x14ac:dyDescent="0.25"/>
  <cols>
    <col min="1" max="1" width="11.42578125" style="16" customWidth="1"/>
    <col min="2" max="2" width="18.7109375" style="17" bestFit="1" customWidth="1"/>
    <col min="3" max="3" width="31.140625" style="16" bestFit="1" customWidth="1"/>
    <col min="4" max="4" width="12.7109375" style="18" customWidth="1"/>
    <col min="5" max="5" width="25.85546875" style="16" customWidth="1"/>
    <col min="6" max="6" width="101.7109375" style="16" customWidth="1"/>
    <col min="7" max="7" width="20.140625" style="17" customWidth="1"/>
    <col min="9" max="10" width="11.140625" bestFit="1" customWidth="1"/>
    <col min="11" max="11" width="10.5703125" bestFit="1" customWidth="1"/>
    <col min="13" max="13" width="10.5703125" bestFit="1" customWidth="1"/>
  </cols>
  <sheetData>
    <row r="1" spans="1:13" x14ac:dyDescent="0.25">
      <c r="A1" s="16" t="s">
        <v>54</v>
      </c>
      <c r="B1" s="17" t="s">
        <v>55</v>
      </c>
      <c r="C1" s="16" t="s">
        <v>56</v>
      </c>
      <c r="D1" s="18" t="s">
        <v>57</v>
      </c>
      <c r="E1" s="16" t="s">
        <v>58</v>
      </c>
      <c r="F1" s="16" t="s">
        <v>59</v>
      </c>
      <c r="G1" s="19" t="s">
        <v>60</v>
      </c>
    </row>
    <row r="2" spans="1:13" x14ac:dyDescent="0.25">
      <c r="A2" s="20">
        <v>43291</v>
      </c>
      <c r="B2" s="17">
        <v>1298</v>
      </c>
      <c r="C2" s="16" t="s">
        <v>61</v>
      </c>
      <c r="D2" s="18">
        <v>-3478</v>
      </c>
      <c r="E2" s="16" t="s">
        <v>62</v>
      </c>
      <c r="F2" s="16" t="s">
        <v>63</v>
      </c>
      <c r="G2" s="17" t="s">
        <v>64</v>
      </c>
      <c r="H2" s="24"/>
    </row>
    <row r="3" spans="1:13" x14ac:dyDescent="0.25">
      <c r="A3" s="20">
        <v>43320</v>
      </c>
      <c r="C3" s="16" t="s">
        <v>65</v>
      </c>
      <c r="D3" s="18">
        <v>10000</v>
      </c>
      <c r="F3" s="16" t="s">
        <v>66</v>
      </c>
      <c r="G3" s="17" t="s">
        <v>64</v>
      </c>
      <c r="H3" s="24"/>
      <c r="M3" s="57"/>
    </row>
    <row r="4" spans="1:13" x14ac:dyDescent="0.25">
      <c r="A4" s="20">
        <v>43321</v>
      </c>
      <c r="B4" s="17">
        <v>1299</v>
      </c>
      <c r="C4" s="16" t="s">
        <v>67</v>
      </c>
      <c r="D4" s="18">
        <v>-505.13</v>
      </c>
      <c r="E4" s="16" t="s">
        <v>68</v>
      </c>
      <c r="F4" s="16" t="s">
        <v>69</v>
      </c>
      <c r="G4" s="17" t="s">
        <v>64</v>
      </c>
      <c r="H4" s="24"/>
      <c r="M4" s="57"/>
    </row>
    <row r="5" spans="1:13" x14ac:dyDescent="0.25">
      <c r="A5" s="20">
        <v>43325</v>
      </c>
      <c r="B5" s="17">
        <v>1300</v>
      </c>
      <c r="C5" s="16" t="s">
        <v>70</v>
      </c>
      <c r="D5" s="18">
        <v>-527.5</v>
      </c>
      <c r="E5" s="16" t="s">
        <v>71</v>
      </c>
      <c r="F5" s="16" t="s">
        <v>72</v>
      </c>
      <c r="G5" s="17" t="s">
        <v>64</v>
      </c>
      <c r="H5" s="24"/>
    </row>
    <row r="6" spans="1:13" x14ac:dyDescent="0.25">
      <c r="A6" s="20">
        <v>43325</v>
      </c>
      <c r="B6" s="17">
        <v>1301</v>
      </c>
      <c r="C6" s="16" t="s">
        <v>67</v>
      </c>
      <c r="D6" s="18">
        <v>-148.77000000000001</v>
      </c>
      <c r="E6" s="16" t="s">
        <v>68</v>
      </c>
      <c r="F6" s="16" t="s">
        <v>73</v>
      </c>
      <c r="G6" s="17" t="s">
        <v>64</v>
      </c>
      <c r="H6" s="24"/>
    </row>
    <row r="7" spans="1:13" x14ac:dyDescent="0.25">
      <c r="A7" s="20">
        <v>43329</v>
      </c>
      <c r="C7" s="16" t="s">
        <v>65</v>
      </c>
      <c r="D7" s="18">
        <v>1991.36</v>
      </c>
      <c r="E7" s="16" t="s">
        <v>71</v>
      </c>
      <c r="F7" s="16" t="s">
        <v>74</v>
      </c>
      <c r="G7" s="17" t="s">
        <v>64</v>
      </c>
      <c r="H7" s="24"/>
    </row>
    <row r="8" spans="1:13" x14ac:dyDescent="0.25">
      <c r="A8" s="20">
        <v>43331</v>
      </c>
      <c r="B8" s="17">
        <v>1302</v>
      </c>
      <c r="C8" s="16" t="s">
        <v>75</v>
      </c>
      <c r="D8" s="18">
        <v>-108.5</v>
      </c>
      <c r="E8" s="16" t="s">
        <v>28</v>
      </c>
      <c r="F8" s="16" t="s">
        <v>76</v>
      </c>
      <c r="G8" s="17" t="s">
        <v>64</v>
      </c>
      <c r="H8" s="24"/>
    </row>
    <row r="9" spans="1:13" x14ac:dyDescent="0.25">
      <c r="A9" s="20">
        <v>43332</v>
      </c>
      <c r="B9" s="17">
        <v>1303</v>
      </c>
      <c r="C9" s="16" t="s">
        <v>77</v>
      </c>
      <c r="D9" s="18">
        <v>-10</v>
      </c>
      <c r="E9" s="16" t="s">
        <v>78</v>
      </c>
      <c r="F9" s="16" t="s">
        <v>79</v>
      </c>
      <c r="G9" s="17" t="s">
        <v>64</v>
      </c>
      <c r="H9" s="24"/>
    </row>
    <row r="10" spans="1:13" x14ac:dyDescent="0.25">
      <c r="A10" s="20">
        <v>43333</v>
      </c>
      <c r="B10" s="17">
        <v>1304</v>
      </c>
      <c r="C10" s="16" t="s">
        <v>80</v>
      </c>
      <c r="D10" s="18">
        <v>-1382.85</v>
      </c>
      <c r="E10" s="16" t="s">
        <v>71</v>
      </c>
      <c r="F10" s="16" t="s">
        <v>81</v>
      </c>
      <c r="G10" s="17" t="s">
        <v>64</v>
      </c>
      <c r="H10" s="24"/>
    </row>
    <row r="11" spans="1:13" x14ac:dyDescent="0.25">
      <c r="A11" s="20">
        <v>43325</v>
      </c>
      <c r="C11" s="16" t="s">
        <v>65</v>
      </c>
      <c r="D11" s="18">
        <v>17.559999999999999</v>
      </c>
      <c r="E11" s="16" t="s">
        <v>82</v>
      </c>
      <c r="F11" s="16" t="s">
        <v>83</v>
      </c>
      <c r="G11" s="17" t="s">
        <v>64</v>
      </c>
      <c r="H11" s="24"/>
    </row>
    <row r="12" spans="1:13" x14ac:dyDescent="0.25">
      <c r="A12" s="20">
        <v>43336</v>
      </c>
      <c r="B12" s="17">
        <v>1305</v>
      </c>
      <c r="C12" s="16" t="s">
        <v>84</v>
      </c>
      <c r="D12" s="18">
        <v>-1933.74</v>
      </c>
      <c r="E12" s="16" t="s">
        <v>85</v>
      </c>
      <c r="F12" s="16" t="s">
        <v>86</v>
      </c>
      <c r="G12" s="17" t="s">
        <v>64</v>
      </c>
      <c r="H12" s="24"/>
    </row>
    <row r="13" spans="1:13" s="89" customFormat="1" x14ac:dyDescent="0.25">
      <c r="A13" s="78">
        <v>43336</v>
      </c>
      <c r="B13" s="21">
        <v>1306</v>
      </c>
      <c r="C13" s="98" t="s">
        <v>87</v>
      </c>
      <c r="D13" s="103">
        <v>-107.29</v>
      </c>
      <c r="E13" s="98" t="s">
        <v>88</v>
      </c>
      <c r="F13" s="98" t="s">
        <v>384</v>
      </c>
      <c r="G13" s="21" t="s">
        <v>64</v>
      </c>
      <c r="H13" s="104"/>
      <c r="M13" s="75"/>
    </row>
    <row r="14" spans="1:13" s="89" customFormat="1" x14ac:dyDescent="0.25">
      <c r="A14" s="78">
        <v>43336</v>
      </c>
      <c r="B14" s="21">
        <v>1307</v>
      </c>
      <c r="C14" s="98" t="s">
        <v>89</v>
      </c>
      <c r="D14" s="103">
        <v>-215.46</v>
      </c>
      <c r="E14" s="98" t="s">
        <v>88</v>
      </c>
      <c r="F14" s="98" t="s">
        <v>385</v>
      </c>
      <c r="G14" s="21" t="s">
        <v>64</v>
      </c>
      <c r="H14" s="104"/>
    </row>
    <row r="15" spans="1:13" s="89" customFormat="1" x14ac:dyDescent="0.25">
      <c r="A15" s="78">
        <v>43336</v>
      </c>
      <c r="B15" s="21">
        <v>1308</v>
      </c>
      <c r="C15" s="98" t="s">
        <v>90</v>
      </c>
      <c r="D15" s="103">
        <v>-181.28</v>
      </c>
      <c r="E15" s="98" t="s">
        <v>88</v>
      </c>
      <c r="F15" s="98" t="s">
        <v>386</v>
      </c>
      <c r="G15" s="21" t="s">
        <v>64</v>
      </c>
      <c r="H15" s="104"/>
    </row>
    <row r="16" spans="1:13" x14ac:dyDescent="0.25">
      <c r="A16" s="20">
        <v>43336</v>
      </c>
      <c r="B16" s="17">
        <v>1309</v>
      </c>
      <c r="C16" s="16" t="s">
        <v>91</v>
      </c>
      <c r="D16" s="18">
        <v>-165</v>
      </c>
      <c r="E16" s="16" t="s">
        <v>85</v>
      </c>
      <c r="F16" s="16" t="s">
        <v>92</v>
      </c>
      <c r="G16" s="17" t="s">
        <v>64</v>
      </c>
      <c r="H16" s="24"/>
    </row>
    <row r="17" spans="1:13" x14ac:dyDescent="0.25">
      <c r="A17" s="20">
        <v>43336</v>
      </c>
      <c r="B17" s="17">
        <v>1310</v>
      </c>
      <c r="C17" s="16" t="s">
        <v>93</v>
      </c>
      <c r="D17" s="18">
        <v>-384.3</v>
      </c>
      <c r="E17" s="16" t="s">
        <v>62</v>
      </c>
      <c r="F17" s="16" t="s">
        <v>94</v>
      </c>
      <c r="G17" s="17" t="s">
        <v>64</v>
      </c>
      <c r="H17" s="24"/>
    </row>
    <row r="18" spans="1:13" x14ac:dyDescent="0.25">
      <c r="A18" s="20">
        <v>43336</v>
      </c>
      <c r="B18" s="17">
        <v>1311</v>
      </c>
      <c r="C18" s="16" t="s">
        <v>95</v>
      </c>
      <c r="D18" s="18">
        <v>-500</v>
      </c>
      <c r="E18" s="16" t="s">
        <v>96</v>
      </c>
      <c r="F18" s="16" t="s">
        <v>97</v>
      </c>
      <c r="G18" s="17" t="s">
        <v>64</v>
      </c>
      <c r="H18" s="24"/>
    </row>
    <row r="19" spans="1:13" s="89" customFormat="1" x14ac:dyDescent="0.25">
      <c r="A19" s="78">
        <v>43336</v>
      </c>
      <c r="B19" s="21">
        <v>1312</v>
      </c>
      <c r="C19" s="98" t="s">
        <v>98</v>
      </c>
      <c r="D19" s="103">
        <v>-105.33</v>
      </c>
      <c r="E19" s="98" t="s">
        <v>99</v>
      </c>
      <c r="F19" s="98" t="s">
        <v>387</v>
      </c>
      <c r="G19" s="21" t="s">
        <v>64</v>
      </c>
      <c r="H19" s="104"/>
    </row>
    <row r="20" spans="1:13" x14ac:dyDescent="0.25">
      <c r="A20" s="20">
        <v>43338</v>
      </c>
      <c r="B20" s="17">
        <v>1313</v>
      </c>
      <c r="C20" s="16" t="s">
        <v>67</v>
      </c>
      <c r="D20" s="18">
        <v>-80.06</v>
      </c>
      <c r="E20" s="16" t="s">
        <v>68</v>
      </c>
      <c r="F20" s="16" t="s">
        <v>100</v>
      </c>
      <c r="G20" s="17" t="s">
        <v>64</v>
      </c>
    </row>
    <row r="21" spans="1:13" s="89" customFormat="1" x14ac:dyDescent="0.25">
      <c r="A21" s="78">
        <v>43345</v>
      </c>
      <c r="B21" s="21">
        <v>1314</v>
      </c>
      <c r="C21" s="98" t="s">
        <v>101</v>
      </c>
      <c r="D21" s="103">
        <v>-96.12</v>
      </c>
      <c r="E21" s="98" t="s">
        <v>99</v>
      </c>
      <c r="F21" s="98" t="s">
        <v>388</v>
      </c>
      <c r="G21" s="21" t="s">
        <v>64</v>
      </c>
    </row>
    <row r="22" spans="1:13" s="89" customFormat="1" x14ac:dyDescent="0.25">
      <c r="A22" s="78">
        <v>43345</v>
      </c>
      <c r="B22" s="21">
        <v>1315</v>
      </c>
      <c r="C22" s="98" t="s">
        <v>102</v>
      </c>
      <c r="D22" s="103">
        <v>-122.82</v>
      </c>
      <c r="E22" s="98" t="s">
        <v>99</v>
      </c>
      <c r="F22" s="98" t="s">
        <v>389</v>
      </c>
      <c r="G22" s="21" t="s">
        <v>64</v>
      </c>
      <c r="H22" s="104"/>
    </row>
    <row r="23" spans="1:13" s="89" customFormat="1" x14ac:dyDescent="0.25">
      <c r="A23" s="78">
        <v>43345</v>
      </c>
      <c r="B23" s="21">
        <v>1316</v>
      </c>
      <c r="C23" s="98" t="s">
        <v>103</v>
      </c>
      <c r="D23" s="103" t="s">
        <v>104</v>
      </c>
      <c r="E23" s="98" t="s">
        <v>99</v>
      </c>
      <c r="F23" s="98" t="s">
        <v>390</v>
      </c>
      <c r="G23" s="21" t="s">
        <v>64</v>
      </c>
      <c r="H23" s="104" t="s">
        <v>104</v>
      </c>
    </row>
    <row r="24" spans="1:13" s="89" customFormat="1" x14ac:dyDescent="0.25">
      <c r="A24" s="78">
        <v>43345</v>
      </c>
      <c r="B24" s="21">
        <v>1317</v>
      </c>
      <c r="C24" s="98" t="s">
        <v>105</v>
      </c>
      <c r="D24" s="103">
        <v>-194.5</v>
      </c>
      <c r="E24" s="98" t="s">
        <v>88</v>
      </c>
      <c r="F24" s="98" t="s">
        <v>391</v>
      </c>
      <c r="G24" s="21" t="s">
        <v>64</v>
      </c>
      <c r="H24" s="104"/>
    </row>
    <row r="25" spans="1:13" s="89" customFormat="1" x14ac:dyDescent="0.25">
      <c r="A25" s="78">
        <v>43345</v>
      </c>
      <c r="B25" s="21">
        <v>1318</v>
      </c>
      <c r="C25" s="98" t="s">
        <v>106</v>
      </c>
      <c r="D25" s="103">
        <v>-62.9</v>
      </c>
      <c r="E25" s="98" t="s">
        <v>88</v>
      </c>
      <c r="F25" s="98" t="s">
        <v>392</v>
      </c>
      <c r="G25" s="21" t="s">
        <v>64</v>
      </c>
      <c r="H25" s="104"/>
      <c r="M25" s="75"/>
    </row>
    <row r="26" spans="1:13" s="89" customFormat="1" x14ac:dyDescent="0.25">
      <c r="A26" s="78">
        <v>43345</v>
      </c>
      <c r="B26" s="21">
        <v>1319</v>
      </c>
      <c r="C26" s="98" t="s">
        <v>107</v>
      </c>
      <c r="D26" s="103">
        <v>-116.6</v>
      </c>
      <c r="E26" s="98" t="s">
        <v>99</v>
      </c>
      <c r="F26" s="98" t="s">
        <v>393</v>
      </c>
      <c r="G26" s="21" t="s">
        <v>64</v>
      </c>
      <c r="H26" s="104"/>
    </row>
    <row r="27" spans="1:13" s="89" customFormat="1" x14ac:dyDescent="0.25">
      <c r="A27" s="78">
        <v>43345</v>
      </c>
      <c r="B27" s="21">
        <v>1320</v>
      </c>
      <c r="C27" s="98" t="s">
        <v>108</v>
      </c>
      <c r="D27" s="103">
        <v>-161.26</v>
      </c>
      <c r="E27" s="98" t="s">
        <v>88</v>
      </c>
      <c r="F27" s="98" t="s">
        <v>394</v>
      </c>
      <c r="G27" s="21" t="s">
        <v>64</v>
      </c>
      <c r="H27" s="104"/>
    </row>
    <row r="28" spans="1:13" s="89" customFormat="1" x14ac:dyDescent="0.25">
      <c r="A28" s="78">
        <v>43349</v>
      </c>
      <c r="B28" s="21">
        <v>1321</v>
      </c>
      <c r="C28" s="98" t="s">
        <v>109</v>
      </c>
      <c r="D28" s="103">
        <v>-196</v>
      </c>
      <c r="E28" s="98" t="s">
        <v>88</v>
      </c>
      <c r="F28" s="98" t="s">
        <v>110</v>
      </c>
      <c r="G28" s="21" t="s">
        <v>64</v>
      </c>
      <c r="H28" s="104"/>
    </row>
    <row r="29" spans="1:13" s="89" customFormat="1" x14ac:dyDescent="0.25">
      <c r="A29" s="78">
        <v>43349</v>
      </c>
      <c r="B29" s="21">
        <v>1322</v>
      </c>
      <c r="C29" s="98" t="s">
        <v>111</v>
      </c>
      <c r="D29" s="103">
        <v>-250</v>
      </c>
      <c r="E29" s="98" t="s">
        <v>88</v>
      </c>
      <c r="F29" s="105" t="s">
        <v>112</v>
      </c>
      <c r="G29" s="21" t="s">
        <v>64</v>
      </c>
      <c r="H29" s="104"/>
    </row>
    <row r="30" spans="1:13" x14ac:dyDescent="0.25">
      <c r="A30" s="20">
        <v>43349</v>
      </c>
      <c r="B30" s="17">
        <v>1323</v>
      </c>
      <c r="C30" s="16" t="s">
        <v>113</v>
      </c>
      <c r="D30" s="18" t="s">
        <v>114</v>
      </c>
      <c r="E30" s="16" t="s">
        <v>19</v>
      </c>
      <c r="F30" s="16" t="s">
        <v>115</v>
      </c>
      <c r="G30" s="17" t="s">
        <v>64</v>
      </c>
      <c r="H30" s="24" t="s">
        <v>116</v>
      </c>
    </row>
    <row r="31" spans="1:13" x14ac:dyDescent="0.25">
      <c r="A31" s="20">
        <v>43349</v>
      </c>
      <c r="C31" s="16" t="s">
        <v>65</v>
      </c>
      <c r="D31" s="18">
        <v>138</v>
      </c>
      <c r="E31" s="16" t="s">
        <v>117</v>
      </c>
      <c r="F31" s="16" t="s">
        <v>118</v>
      </c>
      <c r="G31" s="17" t="s">
        <v>64</v>
      </c>
    </row>
    <row r="32" spans="1:13" x14ac:dyDescent="0.25">
      <c r="A32" s="20">
        <v>43350</v>
      </c>
      <c r="B32" s="17">
        <v>1324</v>
      </c>
      <c r="C32" s="16" t="s">
        <v>113</v>
      </c>
      <c r="D32" s="18">
        <v>-15</v>
      </c>
      <c r="E32" s="16" t="s">
        <v>71</v>
      </c>
      <c r="F32" s="16" t="s">
        <v>115</v>
      </c>
      <c r="G32" s="21" t="s">
        <v>64</v>
      </c>
      <c r="H32" s="24"/>
    </row>
    <row r="33" spans="1:10" x14ac:dyDescent="0.25">
      <c r="A33" s="20">
        <v>43350</v>
      </c>
      <c r="B33" s="17">
        <v>1325</v>
      </c>
      <c r="C33" s="16" t="s">
        <v>113</v>
      </c>
      <c r="D33" s="18">
        <v>-5</v>
      </c>
      <c r="E33" s="16" t="s">
        <v>119</v>
      </c>
      <c r="F33" s="16" t="s">
        <v>115</v>
      </c>
      <c r="G33" s="17" t="s">
        <v>64</v>
      </c>
      <c r="H33" s="24"/>
    </row>
    <row r="34" spans="1:10" s="89" customFormat="1" x14ac:dyDescent="0.25">
      <c r="A34" s="78">
        <v>43352</v>
      </c>
      <c r="B34" s="21">
        <v>1326</v>
      </c>
      <c r="C34" s="98" t="s">
        <v>120</v>
      </c>
      <c r="D34" s="103">
        <v>-85.73</v>
      </c>
      <c r="E34" s="98" t="s">
        <v>99</v>
      </c>
      <c r="F34" s="98" t="s">
        <v>121</v>
      </c>
      <c r="G34" s="21" t="s">
        <v>64</v>
      </c>
      <c r="H34" s="104"/>
    </row>
    <row r="35" spans="1:10" s="89" customFormat="1" x14ac:dyDescent="0.25">
      <c r="A35" s="78">
        <v>43362</v>
      </c>
      <c r="B35" s="21">
        <v>1327</v>
      </c>
      <c r="C35" s="98" t="s">
        <v>103</v>
      </c>
      <c r="D35" s="103">
        <v>-208.6</v>
      </c>
      <c r="E35" s="98" t="s">
        <v>99</v>
      </c>
      <c r="F35" s="98" t="s">
        <v>122</v>
      </c>
      <c r="G35" s="21" t="s">
        <v>64</v>
      </c>
      <c r="H35" s="104"/>
    </row>
    <row r="36" spans="1:10" x14ac:dyDescent="0.25">
      <c r="A36" s="20">
        <v>43362</v>
      </c>
      <c r="C36" s="16" t="s">
        <v>65</v>
      </c>
      <c r="D36" s="18">
        <v>13.82</v>
      </c>
      <c r="E36" s="16" t="s">
        <v>71</v>
      </c>
      <c r="F36" s="16" t="s">
        <v>123</v>
      </c>
      <c r="G36" s="17" t="s">
        <v>64</v>
      </c>
      <c r="H36" s="24"/>
    </row>
    <row r="37" spans="1:10" x14ac:dyDescent="0.25">
      <c r="A37" s="20">
        <v>43362</v>
      </c>
      <c r="B37" s="17">
        <v>1328</v>
      </c>
      <c r="C37" s="16" t="s">
        <v>77</v>
      </c>
      <c r="D37" s="18">
        <v>-133.84</v>
      </c>
      <c r="E37" s="16" t="s">
        <v>124</v>
      </c>
      <c r="F37" s="16" t="s">
        <v>125</v>
      </c>
      <c r="G37" s="17" t="s">
        <v>64</v>
      </c>
      <c r="H37" s="24"/>
    </row>
    <row r="38" spans="1:10" x14ac:dyDescent="0.25">
      <c r="A38" s="20">
        <v>43362</v>
      </c>
      <c r="C38" s="16" t="s">
        <v>65</v>
      </c>
      <c r="D38" s="18">
        <v>742.13</v>
      </c>
      <c r="E38" s="16" t="s">
        <v>82</v>
      </c>
      <c r="F38" s="16" t="s">
        <v>126</v>
      </c>
      <c r="G38" s="17" t="s">
        <v>64</v>
      </c>
      <c r="H38" s="24"/>
    </row>
    <row r="39" spans="1:10" x14ac:dyDescent="0.25">
      <c r="A39" s="20">
        <v>43363</v>
      </c>
      <c r="C39" s="16" t="s">
        <v>127</v>
      </c>
      <c r="D39" s="18">
        <v>-20</v>
      </c>
      <c r="E39" s="16" t="s">
        <v>128</v>
      </c>
      <c r="F39" s="16" t="s">
        <v>129</v>
      </c>
      <c r="G39" s="17" t="s">
        <v>64</v>
      </c>
      <c r="H39" s="24"/>
    </row>
    <row r="40" spans="1:10" x14ac:dyDescent="0.25">
      <c r="A40" s="20">
        <v>43363</v>
      </c>
      <c r="C40" s="16" t="s">
        <v>65</v>
      </c>
      <c r="D40" s="18">
        <v>3598</v>
      </c>
      <c r="E40" s="16" t="s">
        <v>28</v>
      </c>
      <c r="F40" s="16" t="s">
        <v>130</v>
      </c>
      <c r="G40" s="17" t="s">
        <v>64</v>
      </c>
      <c r="H40" s="24"/>
    </row>
    <row r="41" spans="1:10" x14ac:dyDescent="0.25">
      <c r="A41" s="20">
        <v>43368</v>
      </c>
      <c r="B41" s="17">
        <v>1329</v>
      </c>
      <c r="C41" s="16" t="s">
        <v>77</v>
      </c>
      <c r="D41" s="18">
        <v>-30</v>
      </c>
      <c r="E41" s="16" t="s">
        <v>78</v>
      </c>
      <c r="F41" s="16" t="s">
        <v>131</v>
      </c>
      <c r="G41" s="17" t="s">
        <v>64</v>
      </c>
      <c r="H41" s="24"/>
    </row>
    <row r="42" spans="1:10" x14ac:dyDescent="0.25">
      <c r="A42" s="20">
        <v>43371</v>
      </c>
      <c r="C42" s="16" t="s">
        <v>65</v>
      </c>
      <c r="D42" s="18">
        <v>238.2</v>
      </c>
      <c r="E42" s="16" t="s">
        <v>117</v>
      </c>
      <c r="F42" s="16" t="s">
        <v>132</v>
      </c>
      <c r="G42" s="17" t="s">
        <v>64</v>
      </c>
      <c r="H42" s="24"/>
    </row>
    <row r="43" spans="1:10" x14ac:dyDescent="0.25">
      <c r="A43" s="20">
        <v>43371</v>
      </c>
      <c r="C43" s="16" t="s">
        <v>65</v>
      </c>
      <c r="D43" s="18">
        <v>17</v>
      </c>
      <c r="E43" s="16" t="s">
        <v>28</v>
      </c>
      <c r="F43" s="16" t="s">
        <v>133</v>
      </c>
      <c r="G43" s="17" t="s">
        <v>64</v>
      </c>
      <c r="H43" s="24"/>
    </row>
    <row r="44" spans="1:10" x14ac:dyDescent="0.25">
      <c r="A44" s="20">
        <v>43380</v>
      </c>
      <c r="B44" s="17">
        <v>1330</v>
      </c>
      <c r="C44" s="16" t="s">
        <v>134</v>
      </c>
      <c r="D44" s="18">
        <v>-520.30999999999995</v>
      </c>
      <c r="E44" s="16" t="s">
        <v>135</v>
      </c>
      <c r="F44" s="16" t="s">
        <v>136</v>
      </c>
      <c r="G44" s="17" t="s">
        <v>64</v>
      </c>
      <c r="H44" s="24"/>
    </row>
    <row r="45" spans="1:10" x14ac:dyDescent="0.25">
      <c r="A45" s="20">
        <v>43380</v>
      </c>
      <c r="B45" s="17">
        <v>1331</v>
      </c>
      <c r="C45" s="16" t="s">
        <v>137</v>
      </c>
      <c r="D45" s="18">
        <v>-341.13</v>
      </c>
      <c r="E45" s="16" t="s">
        <v>135</v>
      </c>
      <c r="F45" s="16" t="s">
        <v>138</v>
      </c>
      <c r="G45" s="17" t="s">
        <v>64</v>
      </c>
      <c r="H45" s="24"/>
    </row>
    <row r="46" spans="1:10" x14ac:dyDescent="0.25">
      <c r="A46" s="20">
        <v>43380</v>
      </c>
      <c r="B46" s="17">
        <v>1332</v>
      </c>
      <c r="C46" s="16" t="s">
        <v>134</v>
      </c>
      <c r="D46" s="18">
        <v>-150</v>
      </c>
      <c r="E46" s="16" t="s">
        <v>135</v>
      </c>
      <c r="F46" s="16" t="s">
        <v>139</v>
      </c>
      <c r="G46" s="17" t="s">
        <v>64</v>
      </c>
      <c r="H46" s="24"/>
    </row>
    <row r="47" spans="1:10" s="89" customFormat="1" x14ac:dyDescent="0.25">
      <c r="A47" s="78">
        <v>43380</v>
      </c>
      <c r="B47" s="21">
        <v>1333</v>
      </c>
      <c r="C47" s="98" t="s">
        <v>89</v>
      </c>
      <c r="D47" s="103">
        <v>-24</v>
      </c>
      <c r="E47" s="98" t="s">
        <v>88</v>
      </c>
      <c r="F47" s="98" t="s">
        <v>140</v>
      </c>
      <c r="G47" s="21" t="s">
        <v>64</v>
      </c>
      <c r="H47" s="104"/>
      <c r="J47" s="75"/>
    </row>
    <row r="48" spans="1:10" x14ac:dyDescent="0.25">
      <c r="A48" s="20">
        <v>43383</v>
      </c>
      <c r="B48" s="17">
        <v>1334</v>
      </c>
      <c r="C48" s="16" t="s">
        <v>75</v>
      </c>
      <c r="D48" s="18">
        <v>-3487</v>
      </c>
      <c r="E48" s="16" t="s">
        <v>28</v>
      </c>
      <c r="F48" s="16" t="s">
        <v>141</v>
      </c>
      <c r="G48" s="17" t="s">
        <v>64</v>
      </c>
      <c r="H48" s="24"/>
      <c r="J48" s="3"/>
    </row>
    <row r="49" spans="1:11" x14ac:dyDescent="0.25">
      <c r="A49" s="20">
        <v>43389</v>
      </c>
      <c r="B49" s="17">
        <v>1335</v>
      </c>
      <c r="C49" s="16" t="s">
        <v>142</v>
      </c>
      <c r="D49" s="18">
        <v>-1704.3</v>
      </c>
      <c r="E49" s="16" t="s">
        <v>62</v>
      </c>
      <c r="F49" s="16" t="s">
        <v>143</v>
      </c>
      <c r="G49" s="17" t="s">
        <v>64</v>
      </c>
      <c r="H49" s="24"/>
    </row>
    <row r="50" spans="1:11" x14ac:dyDescent="0.25">
      <c r="A50" s="20">
        <v>43396</v>
      </c>
      <c r="B50" s="17">
        <v>1336</v>
      </c>
      <c r="C50" s="16" t="s">
        <v>144</v>
      </c>
      <c r="D50" s="18">
        <v>-50</v>
      </c>
      <c r="E50" s="16" t="s">
        <v>145</v>
      </c>
      <c r="F50" s="16" t="s">
        <v>146</v>
      </c>
      <c r="G50" s="17" t="s">
        <v>64</v>
      </c>
      <c r="H50" s="24"/>
    </row>
    <row r="51" spans="1:11" x14ac:dyDescent="0.25">
      <c r="A51" s="20">
        <v>43399</v>
      </c>
      <c r="C51" s="16" t="s">
        <v>147</v>
      </c>
      <c r="D51" s="18">
        <v>-6</v>
      </c>
      <c r="E51" s="16" t="s">
        <v>124</v>
      </c>
      <c r="F51" s="16" t="s">
        <v>148</v>
      </c>
      <c r="G51" s="17" t="s">
        <v>64</v>
      </c>
      <c r="H51" s="24"/>
    </row>
    <row r="52" spans="1:11" s="89" customFormat="1" x14ac:dyDescent="0.25">
      <c r="A52" s="78">
        <v>43402</v>
      </c>
      <c r="B52" s="21">
        <v>1337</v>
      </c>
      <c r="C52" s="98" t="s">
        <v>87</v>
      </c>
      <c r="D52" s="103">
        <v>-27</v>
      </c>
      <c r="E52" s="98" t="s">
        <v>88</v>
      </c>
      <c r="F52" s="98" t="s">
        <v>395</v>
      </c>
      <c r="G52" s="21" t="s">
        <v>64</v>
      </c>
      <c r="H52" s="104"/>
    </row>
    <row r="53" spans="1:11" x14ac:dyDescent="0.25">
      <c r="A53" s="20">
        <v>43402</v>
      </c>
      <c r="B53" s="17">
        <v>1338</v>
      </c>
      <c r="C53" s="16" t="s">
        <v>149</v>
      </c>
      <c r="D53" s="18">
        <v>-457.14</v>
      </c>
      <c r="E53" s="16" t="s">
        <v>85</v>
      </c>
      <c r="F53" s="16" t="s">
        <v>150</v>
      </c>
      <c r="G53" s="17" t="s">
        <v>64</v>
      </c>
      <c r="H53" s="24"/>
    </row>
    <row r="54" spans="1:11" x14ac:dyDescent="0.25">
      <c r="A54" s="20">
        <v>43402</v>
      </c>
      <c r="B54" s="17">
        <v>1339</v>
      </c>
      <c r="C54" s="16" t="s">
        <v>67</v>
      </c>
      <c r="D54" s="18">
        <v>-74.319999999999993</v>
      </c>
      <c r="E54" s="16" t="s">
        <v>68</v>
      </c>
      <c r="F54" s="16" t="s">
        <v>151</v>
      </c>
      <c r="G54" s="17" t="s">
        <v>64</v>
      </c>
      <c r="H54" s="24"/>
    </row>
    <row r="55" spans="1:11" x14ac:dyDescent="0.25">
      <c r="A55" s="20">
        <v>43402</v>
      </c>
      <c r="B55" s="17">
        <v>1340</v>
      </c>
      <c r="C55" s="16" t="s">
        <v>77</v>
      </c>
      <c r="D55" s="18">
        <v>-29</v>
      </c>
      <c r="E55" s="16" t="s">
        <v>152</v>
      </c>
      <c r="F55" s="16" t="s">
        <v>153</v>
      </c>
      <c r="G55" s="17" t="s">
        <v>64</v>
      </c>
      <c r="H55" s="24"/>
    </row>
    <row r="56" spans="1:11" x14ac:dyDescent="0.25">
      <c r="A56" s="20">
        <v>43402</v>
      </c>
      <c r="C56" s="16" t="s">
        <v>65</v>
      </c>
      <c r="D56" s="18">
        <v>16.32</v>
      </c>
      <c r="E56" s="16" t="s">
        <v>82</v>
      </c>
      <c r="F56" s="16" t="s">
        <v>83</v>
      </c>
      <c r="G56" s="17" t="s">
        <v>64</v>
      </c>
      <c r="H56" s="24"/>
    </row>
    <row r="57" spans="1:11" x14ac:dyDescent="0.25">
      <c r="A57" s="20">
        <v>43402</v>
      </c>
      <c r="B57" s="17">
        <v>1341</v>
      </c>
      <c r="C57" s="16" t="s">
        <v>154</v>
      </c>
      <c r="D57" s="18">
        <v>-10</v>
      </c>
      <c r="E57" s="16" t="s">
        <v>155</v>
      </c>
      <c r="F57" s="16" t="s">
        <v>156</v>
      </c>
      <c r="G57" s="17" t="s">
        <v>64</v>
      </c>
      <c r="H57" s="24"/>
      <c r="K57" s="11"/>
    </row>
    <row r="58" spans="1:11" s="89" customFormat="1" x14ac:dyDescent="0.25">
      <c r="A58" s="78">
        <v>43408</v>
      </c>
      <c r="B58" s="21">
        <v>1342</v>
      </c>
      <c r="C58" s="98" t="s">
        <v>157</v>
      </c>
      <c r="D58" s="103">
        <v>-147.75</v>
      </c>
      <c r="E58" s="98" t="s">
        <v>99</v>
      </c>
      <c r="F58" s="98" t="s">
        <v>158</v>
      </c>
      <c r="G58" s="21" t="s">
        <v>64</v>
      </c>
      <c r="H58" s="104"/>
      <c r="K58" s="75"/>
    </row>
    <row r="59" spans="1:11" s="89" customFormat="1" x14ac:dyDescent="0.25">
      <c r="A59" s="78">
        <v>43408</v>
      </c>
      <c r="B59" s="21">
        <v>1343</v>
      </c>
      <c r="C59" s="98" t="s">
        <v>159</v>
      </c>
      <c r="D59" s="103">
        <v>-92.96</v>
      </c>
      <c r="E59" s="98" t="s">
        <v>88</v>
      </c>
      <c r="F59" s="98" t="s">
        <v>160</v>
      </c>
      <c r="G59" s="21" t="s">
        <v>64</v>
      </c>
      <c r="H59" s="104"/>
      <c r="K59" s="75"/>
    </row>
    <row r="60" spans="1:11" x14ac:dyDescent="0.25">
      <c r="A60" s="20">
        <v>43408</v>
      </c>
      <c r="B60" s="17">
        <v>1344</v>
      </c>
      <c r="C60" s="16" t="s">
        <v>161</v>
      </c>
      <c r="D60" s="18">
        <v>-342.83</v>
      </c>
      <c r="E60" s="16" t="s">
        <v>35</v>
      </c>
      <c r="F60" s="16" t="s">
        <v>162</v>
      </c>
      <c r="G60" s="17" t="s">
        <v>64</v>
      </c>
      <c r="H60" s="24"/>
      <c r="K60" s="3"/>
    </row>
    <row r="61" spans="1:11" x14ac:dyDescent="0.25">
      <c r="A61" s="20">
        <v>43409</v>
      </c>
      <c r="C61" s="16" t="s">
        <v>65</v>
      </c>
      <c r="D61" s="18">
        <v>100</v>
      </c>
      <c r="E61" s="16" t="s">
        <v>117</v>
      </c>
      <c r="F61" s="16" t="s">
        <v>163</v>
      </c>
      <c r="G61" s="17" t="s">
        <v>64</v>
      </c>
      <c r="H61" s="24"/>
      <c r="K61" s="3"/>
    </row>
    <row r="62" spans="1:11" x14ac:dyDescent="0.25">
      <c r="A62" s="20">
        <v>43409</v>
      </c>
      <c r="C62" s="16" t="s">
        <v>65</v>
      </c>
      <c r="D62" s="18">
        <v>759.01</v>
      </c>
      <c r="E62" s="16" t="s">
        <v>82</v>
      </c>
      <c r="F62" s="16" t="s">
        <v>126</v>
      </c>
      <c r="G62" s="17" t="s">
        <v>64</v>
      </c>
      <c r="H62" s="24"/>
    </row>
    <row r="63" spans="1:11" x14ac:dyDescent="0.25">
      <c r="A63" s="20">
        <v>43415</v>
      </c>
      <c r="B63" s="17">
        <v>1345</v>
      </c>
      <c r="C63" s="16" t="s">
        <v>164</v>
      </c>
      <c r="D63" s="18">
        <v>-15</v>
      </c>
      <c r="E63" s="16" t="s">
        <v>155</v>
      </c>
      <c r="F63" s="16" t="s">
        <v>165</v>
      </c>
      <c r="G63" s="17" t="s">
        <v>64</v>
      </c>
      <c r="H63" s="24"/>
    </row>
    <row r="64" spans="1:11" s="89" customFormat="1" x14ac:dyDescent="0.25">
      <c r="A64" s="78">
        <v>43417</v>
      </c>
      <c r="B64" s="21">
        <v>1346</v>
      </c>
      <c r="C64" s="98" t="s">
        <v>87</v>
      </c>
      <c r="D64" s="103">
        <v>-31.5</v>
      </c>
      <c r="E64" s="98" t="s">
        <v>88</v>
      </c>
      <c r="F64" s="98" t="s">
        <v>166</v>
      </c>
      <c r="G64" s="21" t="s">
        <v>64</v>
      </c>
      <c r="H64" s="104"/>
    </row>
    <row r="65" spans="1:8" s="89" customFormat="1" x14ac:dyDescent="0.25">
      <c r="A65" s="78">
        <v>43417</v>
      </c>
      <c r="B65" s="21">
        <v>1347</v>
      </c>
      <c r="C65" s="98" t="s">
        <v>167</v>
      </c>
      <c r="D65" s="103">
        <v>-40.450000000000003</v>
      </c>
      <c r="E65" s="98" t="s">
        <v>88</v>
      </c>
      <c r="F65" s="98" t="s">
        <v>168</v>
      </c>
      <c r="G65" s="21" t="s">
        <v>64</v>
      </c>
      <c r="H65" s="104"/>
    </row>
    <row r="66" spans="1:8" x14ac:dyDescent="0.25">
      <c r="A66" s="20">
        <v>43419</v>
      </c>
      <c r="C66" s="16" t="s">
        <v>65</v>
      </c>
      <c r="D66" s="18">
        <v>15151</v>
      </c>
      <c r="E66" s="16" t="s">
        <v>169</v>
      </c>
      <c r="F66" s="16" t="s">
        <v>170</v>
      </c>
      <c r="G66" s="17" t="s">
        <v>64</v>
      </c>
      <c r="H66" s="24"/>
    </row>
    <row r="67" spans="1:8" x14ac:dyDescent="0.25">
      <c r="A67" s="20">
        <v>43423</v>
      </c>
      <c r="C67" s="16" t="s">
        <v>65</v>
      </c>
      <c r="D67" s="18">
        <v>29352.55</v>
      </c>
      <c r="E67" s="16" t="s">
        <v>169</v>
      </c>
      <c r="F67" s="16" t="s">
        <v>171</v>
      </c>
      <c r="G67" s="17" t="s">
        <v>64</v>
      </c>
      <c r="H67" s="24"/>
    </row>
    <row r="68" spans="1:8" x14ac:dyDescent="0.25">
      <c r="A68" s="20">
        <v>43423</v>
      </c>
      <c r="B68" s="17">
        <v>1348</v>
      </c>
      <c r="C68" s="16" t="s">
        <v>169</v>
      </c>
      <c r="D68" s="18">
        <v>-31792.5</v>
      </c>
      <c r="E68" s="16" t="s">
        <v>169</v>
      </c>
      <c r="F68" s="16" t="s">
        <v>172</v>
      </c>
      <c r="G68" s="17" t="s">
        <v>64</v>
      </c>
      <c r="H68" s="24"/>
    </row>
    <row r="69" spans="1:8" x14ac:dyDescent="0.25">
      <c r="A69" s="20">
        <v>43423</v>
      </c>
      <c r="B69" s="17">
        <v>1349</v>
      </c>
      <c r="C69" s="16" t="s">
        <v>173</v>
      </c>
      <c r="D69" s="18">
        <v>-2198</v>
      </c>
      <c r="E69" s="16" t="s">
        <v>169</v>
      </c>
      <c r="F69" s="16" t="s">
        <v>174</v>
      </c>
      <c r="G69" s="17" t="s">
        <v>64</v>
      </c>
      <c r="H69" s="24"/>
    </row>
    <row r="70" spans="1:8" x14ac:dyDescent="0.25">
      <c r="A70" s="20">
        <v>43423</v>
      </c>
      <c r="C70" s="16" t="s">
        <v>169</v>
      </c>
      <c r="D70" s="18">
        <v>-32</v>
      </c>
      <c r="E70" s="16" t="s">
        <v>169</v>
      </c>
      <c r="F70" s="16" t="s">
        <v>175</v>
      </c>
      <c r="G70" s="17" t="s">
        <v>64</v>
      </c>
      <c r="H70" s="24"/>
    </row>
    <row r="71" spans="1:8" x14ac:dyDescent="0.25">
      <c r="A71" s="20">
        <v>43433</v>
      </c>
      <c r="C71" s="16" t="s">
        <v>65</v>
      </c>
      <c r="D71" s="18">
        <v>9329</v>
      </c>
      <c r="E71" s="16" t="s">
        <v>169</v>
      </c>
      <c r="F71" s="16" t="s">
        <v>176</v>
      </c>
      <c r="G71" s="17" t="s">
        <v>64</v>
      </c>
      <c r="H71" s="24"/>
    </row>
    <row r="72" spans="1:8" s="89" customFormat="1" x14ac:dyDescent="0.25">
      <c r="A72" s="78">
        <v>43435</v>
      </c>
      <c r="B72" s="21">
        <v>1350</v>
      </c>
      <c r="C72" s="98" t="s">
        <v>177</v>
      </c>
      <c r="D72" s="103">
        <v>-250</v>
      </c>
      <c r="E72" s="98" t="s">
        <v>88</v>
      </c>
      <c r="F72" s="98" t="s">
        <v>396</v>
      </c>
      <c r="G72" s="21" t="s">
        <v>64</v>
      </c>
      <c r="H72" s="104"/>
    </row>
    <row r="73" spans="1:8" x14ac:dyDescent="0.25">
      <c r="A73" s="20">
        <v>43435</v>
      </c>
      <c r="B73" s="17">
        <v>1351</v>
      </c>
      <c r="C73" s="16" t="s">
        <v>178</v>
      </c>
      <c r="D73" s="18">
        <v>-1081.4000000000001</v>
      </c>
      <c r="E73" s="16" t="s">
        <v>29</v>
      </c>
      <c r="F73" s="16" t="s">
        <v>179</v>
      </c>
      <c r="G73" s="17" t="s">
        <v>64</v>
      </c>
      <c r="H73" s="24"/>
    </row>
    <row r="74" spans="1:8" x14ac:dyDescent="0.25">
      <c r="A74" s="20">
        <v>43437</v>
      </c>
      <c r="C74" s="16" t="s">
        <v>65</v>
      </c>
      <c r="D74" s="18">
        <v>263.57</v>
      </c>
      <c r="E74" s="16" t="s">
        <v>180</v>
      </c>
      <c r="F74" s="16" t="s">
        <v>181</v>
      </c>
      <c r="G74" s="17" t="s">
        <v>64</v>
      </c>
      <c r="H74" s="24"/>
    </row>
    <row r="75" spans="1:8" x14ac:dyDescent="0.25">
      <c r="A75" s="20">
        <v>43440</v>
      </c>
      <c r="C75" s="16" t="s">
        <v>65</v>
      </c>
      <c r="D75" s="18">
        <v>3529</v>
      </c>
      <c r="E75" s="16" t="s">
        <v>169</v>
      </c>
      <c r="F75" s="16" t="s">
        <v>182</v>
      </c>
      <c r="G75" s="17" t="s">
        <v>64</v>
      </c>
      <c r="H75" s="24"/>
    </row>
    <row r="76" spans="1:8" s="89" customFormat="1" x14ac:dyDescent="0.25">
      <c r="A76" s="78">
        <v>43440</v>
      </c>
      <c r="B76" s="21">
        <v>1352</v>
      </c>
      <c r="C76" s="98" t="s">
        <v>106</v>
      </c>
      <c r="D76" s="103">
        <v>-74.150000000000006</v>
      </c>
      <c r="E76" s="98" t="s">
        <v>88</v>
      </c>
      <c r="F76" s="98" t="s">
        <v>397</v>
      </c>
      <c r="G76" s="21" t="s">
        <v>64</v>
      </c>
      <c r="H76" s="104"/>
    </row>
    <row r="77" spans="1:8" x14ac:dyDescent="0.25">
      <c r="A77" s="20">
        <v>43444</v>
      </c>
      <c r="B77" s="17">
        <v>1353</v>
      </c>
      <c r="C77" s="16" t="s">
        <v>183</v>
      </c>
      <c r="D77" s="18" t="s">
        <v>184</v>
      </c>
      <c r="E77" s="16" t="s">
        <v>169</v>
      </c>
      <c r="F77" s="16" t="s">
        <v>185</v>
      </c>
      <c r="G77" s="17" t="s">
        <v>64</v>
      </c>
      <c r="H77" s="24" t="s">
        <v>186</v>
      </c>
    </row>
    <row r="78" spans="1:8" s="89" customFormat="1" x14ac:dyDescent="0.25">
      <c r="A78" s="78">
        <v>43450</v>
      </c>
      <c r="B78" s="21">
        <v>1354</v>
      </c>
      <c r="C78" s="98" t="s">
        <v>120</v>
      </c>
      <c r="D78" s="103">
        <v>-80.86</v>
      </c>
      <c r="E78" s="98" t="s">
        <v>88</v>
      </c>
      <c r="F78" s="98" t="s">
        <v>398</v>
      </c>
      <c r="G78" s="21" t="s">
        <v>64</v>
      </c>
      <c r="H78" s="104"/>
    </row>
    <row r="79" spans="1:8" x14ac:dyDescent="0.25">
      <c r="A79" s="20">
        <v>43451</v>
      </c>
      <c r="C79" s="16" t="s">
        <v>65</v>
      </c>
      <c r="D79" s="18">
        <v>42</v>
      </c>
      <c r="E79" s="16" t="s">
        <v>169</v>
      </c>
      <c r="F79" s="16" t="s">
        <v>187</v>
      </c>
      <c r="G79" s="17" t="s">
        <v>64</v>
      </c>
      <c r="H79" s="24"/>
    </row>
    <row r="80" spans="1:8" x14ac:dyDescent="0.25">
      <c r="A80" s="20">
        <v>43451</v>
      </c>
      <c r="C80" s="16" t="s">
        <v>188</v>
      </c>
      <c r="D80" s="18">
        <v>-280</v>
      </c>
      <c r="E80" s="16" t="s">
        <v>169</v>
      </c>
      <c r="F80" s="16" t="s">
        <v>189</v>
      </c>
      <c r="G80" s="17" t="s">
        <v>64</v>
      </c>
      <c r="H80" s="24"/>
    </row>
    <row r="81" spans="1:10" x14ac:dyDescent="0.25">
      <c r="A81" s="20">
        <v>43454</v>
      </c>
      <c r="B81" s="17">
        <v>1355</v>
      </c>
      <c r="C81" s="16" t="s">
        <v>77</v>
      </c>
      <c r="D81" s="18">
        <v>-15.84</v>
      </c>
      <c r="E81" s="16" t="s">
        <v>152</v>
      </c>
      <c r="F81" s="16" t="s">
        <v>190</v>
      </c>
      <c r="G81" s="17" t="s">
        <v>64</v>
      </c>
      <c r="H81" s="24"/>
    </row>
    <row r="82" spans="1:10" s="89" customFormat="1" x14ac:dyDescent="0.25">
      <c r="A82" s="78">
        <v>43455</v>
      </c>
      <c r="B82" s="21">
        <v>1356</v>
      </c>
      <c r="C82" s="98" t="s">
        <v>101</v>
      </c>
      <c r="D82" s="103">
        <v>-30.5</v>
      </c>
      <c r="E82" s="98" t="s">
        <v>88</v>
      </c>
      <c r="F82" s="98" t="s">
        <v>191</v>
      </c>
      <c r="G82" s="21" t="s">
        <v>64</v>
      </c>
      <c r="H82" s="104"/>
    </row>
    <row r="83" spans="1:10" x14ac:dyDescent="0.25">
      <c r="A83" s="20">
        <v>43455</v>
      </c>
      <c r="B83" s="17">
        <v>1357</v>
      </c>
      <c r="C83" s="16" t="s">
        <v>192</v>
      </c>
      <c r="D83" s="18">
        <v>-300</v>
      </c>
      <c r="E83" s="16" t="s">
        <v>193</v>
      </c>
      <c r="F83" s="16" t="s">
        <v>194</v>
      </c>
      <c r="G83" s="17" t="s">
        <v>64</v>
      </c>
      <c r="H83" s="24"/>
      <c r="J83" s="3"/>
    </row>
    <row r="84" spans="1:10" x14ac:dyDescent="0.25">
      <c r="A84" s="20">
        <v>43458</v>
      </c>
      <c r="C84" s="16" t="s">
        <v>65</v>
      </c>
      <c r="D84" s="18">
        <v>52</v>
      </c>
      <c r="E84" s="16" t="s">
        <v>169</v>
      </c>
      <c r="F84" s="16" t="s">
        <v>195</v>
      </c>
      <c r="G84" s="17" t="s">
        <v>64</v>
      </c>
      <c r="H84" s="24"/>
    </row>
    <row r="85" spans="1:10" x14ac:dyDescent="0.25">
      <c r="A85" s="20">
        <v>43475</v>
      </c>
      <c r="B85" s="17">
        <v>1358</v>
      </c>
      <c r="C85" s="16" t="s">
        <v>196</v>
      </c>
      <c r="D85" s="18">
        <v>-25</v>
      </c>
      <c r="E85" s="16" t="s">
        <v>197</v>
      </c>
      <c r="F85" s="16" t="s">
        <v>399</v>
      </c>
      <c r="G85" s="17" t="s">
        <v>64</v>
      </c>
      <c r="H85" s="24"/>
    </row>
    <row r="86" spans="1:10" x14ac:dyDescent="0.25">
      <c r="A86" s="20">
        <v>43477</v>
      </c>
      <c r="B86" s="17">
        <v>1359</v>
      </c>
      <c r="C86" s="16" t="s">
        <v>198</v>
      </c>
      <c r="D86" s="18">
        <v>-460.5</v>
      </c>
      <c r="E86" s="16" t="s">
        <v>199</v>
      </c>
      <c r="F86" s="16" t="s">
        <v>200</v>
      </c>
      <c r="G86" s="17" t="s">
        <v>64</v>
      </c>
    </row>
    <row r="87" spans="1:10" x14ac:dyDescent="0.25">
      <c r="A87" s="20">
        <v>43477</v>
      </c>
      <c r="B87" s="17">
        <v>1360</v>
      </c>
      <c r="C87" s="16" t="s">
        <v>201</v>
      </c>
      <c r="D87" s="18">
        <v>-753.5</v>
      </c>
      <c r="E87" s="16" t="s">
        <v>199</v>
      </c>
      <c r="F87" s="16" t="s">
        <v>202</v>
      </c>
      <c r="G87" s="17" t="s">
        <v>64</v>
      </c>
      <c r="H87" s="24"/>
    </row>
    <row r="88" spans="1:10" s="89" customFormat="1" x14ac:dyDescent="0.25">
      <c r="A88" s="78">
        <v>43477</v>
      </c>
      <c r="B88" s="21">
        <v>1361</v>
      </c>
      <c r="C88" s="98" t="s">
        <v>203</v>
      </c>
      <c r="D88" s="103">
        <v>-199.91</v>
      </c>
      <c r="E88" s="98" t="s">
        <v>204</v>
      </c>
      <c r="F88" s="98" t="s">
        <v>400</v>
      </c>
      <c r="G88" s="21" t="s">
        <v>64</v>
      </c>
      <c r="H88" s="104"/>
    </row>
    <row r="89" spans="1:10" s="89" customFormat="1" x14ac:dyDescent="0.25">
      <c r="A89" s="78">
        <v>43477</v>
      </c>
      <c r="B89" s="21">
        <v>1362</v>
      </c>
      <c r="C89" s="98" t="s">
        <v>205</v>
      </c>
      <c r="D89" s="103">
        <v>-37.729999999999997</v>
      </c>
      <c r="E89" s="98" t="s">
        <v>88</v>
      </c>
      <c r="F89" s="98" t="s">
        <v>401</v>
      </c>
      <c r="G89" s="21" t="s">
        <v>64</v>
      </c>
      <c r="H89" s="104"/>
    </row>
    <row r="90" spans="1:10" x14ac:dyDescent="0.25">
      <c r="A90" s="20">
        <v>43477</v>
      </c>
      <c r="B90" s="17">
        <v>1363</v>
      </c>
      <c r="C90" s="16" t="s">
        <v>206</v>
      </c>
      <c r="D90" s="18">
        <v>-351.16</v>
      </c>
      <c r="E90" s="16" t="s">
        <v>207</v>
      </c>
      <c r="F90" s="16" t="s">
        <v>208</v>
      </c>
      <c r="G90" s="17" t="s">
        <v>64</v>
      </c>
      <c r="H90" s="24"/>
    </row>
    <row r="91" spans="1:10" x14ac:dyDescent="0.25">
      <c r="A91" s="20">
        <v>43479</v>
      </c>
      <c r="C91" s="16" t="s">
        <v>209</v>
      </c>
      <c r="D91" s="18">
        <v>831</v>
      </c>
      <c r="E91" s="16" t="s">
        <v>210</v>
      </c>
      <c r="F91" s="16" t="s">
        <v>211</v>
      </c>
      <c r="G91" s="17" t="s">
        <v>64</v>
      </c>
      <c r="H91" s="24"/>
    </row>
    <row r="92" spans="1:10" x14ac:dyDescent="0.25">
      <c r="A92" s="20">
        <v>43493</v>
      </c>
      <c r="B92" s="17">
        <v>1364</v>
      </c>
      <c r="C92" s="16" t="s">
        <v>212</v>
      </c>
      <c r="D92" s="18">
        <v>-200</v>
      </c>
      <c r="E92" s="16" t="s">
        <v>213</v>
      </c>
      <c r="F92" s="16" t="s">
        <v>214</v>
      </c>
      <c r="G92" s="17" t="s">
        <v>64</v>
      </c>
      <c r="H92" s="24"/>
    </row>
    <row r="93" spans="1:10" x14ac:dyDescent="0.25">
      <c r="A93" s="20">
        <v>43494</v>
      </c>
      <c r="C93" s="16" t="s">
        <v>209</v>
      </c>
      <c r="D93" s="18">
        <v>156</v>
      </c>
      <c r="E93" s="16" t="s">
        <v>215</v>
      </c>
      <c r="F93" s="16" t="s">
        <v>216</v>
      </c>
      <c r="G93" s="17" t="s">
        <v>64</v>
      </c>
      <c r="H93" s="24"/>
    </row>
    <row r="94" spans="1:10" x14ac:dyDescent="0.25">
      <c r="A94" s="20">
        <v>43494</v>
      </c>
      <c r="B94" s="17">
        <v>1365</v>
      </c>
      <c r="C94" s="16" t="s">
        <v>70</v>
      </c>
      <c r="D94" s="18">
        <v>-527.5</v>
      </c>
      <c r="E94" s="16" t="s">
        <v>19</v>
      </c>
      <c r="F94" s="16" t="s">
        <v>72</v>
      </c>
      <c r="G94" s="17" t="s">
        <v>64</v>
      </c>
      <c r="H94" s="24"/>
    </row>
    <row r="95" spans="1:10" x14ac:dyDescent="0.25">
      <c r="A95" s="20">
        <v>43502</v>
      </c>
      <c r="B95" s="17">
        <v>1366</v>
      </c>
      <c r="C95" s="16" t="s">
        <v>206</v>
      </c>
      <c r="D95" s="48">
        <v>-299.82</v>
      </c>
      <c r="E95" s="16" t="s">
        <v>217</v>
      </c>
      <c r="F95" s="16" t="s">
        <v>218</v>
      </c>
      <c r="G95" s="17" t="s">
        <v>64</v>
      </c>
      <c r="H95" s="24"/>
      <c r="I95" s="3"/>
    </row>
    <row r="96" spans="1:10" x14ac:dyDescent="0.25">
      <c r="A96" s="20">
        <v>43502</v>
      </c>
      <c r="C96" s="16" t="s">
        <v>209</v>
      </c>
      <c r="D96" s="48">
        <v>5894.48</v>
      </c>
      <c r="E96" s="16" t="s">
        <v>27</v>
      </c>
      <c r="F96" s="16" t="s">
        <v>219</v>
      </c>
      <c r="G96" s="17" t="s">
        <v>64</v>
      </c>
      <c r="H96" s="24"/>
      <c r="I96" s="3"/>
    </row>
    <row r="97" spans="1:9" x14ac:dyDescent="0.25">
      <c r="A97" s="20">
        <v>43502</v>
      </c>
      <c r="B97" s="17">
        <v>1367</v>
      </c>
      <c r="C97" s="16" t="s">
        <v>220</v>
      </c>
      <c r="D97" s="48">
        <v>-910</v>
      </c>
      <c r="E97" s="16" t="s">
        <v>27</v>
      </c>
      <c r="F97" s="16" t="s">
        <v>221</v>
      </c>
      <c r="G97" s="17" t="s">
        <v>64</v>
      </c>
      <c r="H97" s="24"/>
    </row>
    <row r="98" spans="1:9" x14ac:dyDescent="0.25">
      <c r="A98" s="20">
        <v>43502</v>
      </c>
      <c r="B98" s="17">
        <v>1368</v>
      </c>
      <c r="C98" s="16" t="s">
        <v>220</v>
      </c>
      <c r="D98" s="48">
        <v>-4984.4799999999996</v>
      </c>
      <c r="E98" s="16" t="s">
        <v>27</v>
      </c>
      <c r="F98" s="16" t="s">
        <v>221</v>
      </c>
      <c r="G98" s="17" t="s">
        <v>64</v>
      </c>
      <c r="H98" s="24"/>
    </row>
    <row r="99" spans="1:9" x14ac:dyDescent="0.25">
      <c r="A99" s="20">
        <v>43504</v>
      </c>
      <c r="C99" s="16" t="s">
        <v>209</v>
      </c>
      <c r="D99" s="48">
        <v>4247.47</v>
      </c>
      <c r="E99" s="16" t="s">
        <v>19</v>
      </c>
      <c r="F99" s="16" t="s">
        <v>222</v>
      </c>
      <c r="G99" s="17" t="s">
        <v>64</v>
      </c>
      <c r="I99" s="3"/>
    </row>
    <row r="100" spans="1:9" x14ac:dyDescent="0.25">
      <c r="A100" s="20">
        <v>43508</v>
      </c>
      <c r="B100" s="17">
        <v>1369</v>
      </c>
      <c r="C100" s="16" t="s">
        <v>80</v>
      </c>
      <c r="D100" s="48">
        <v>-3709.07</v>
      </c>
      <c r="E100" s="16" t="s">
        <v>19</v>
      </c>
      <c r="F100" s="16" t="s">
        <v>223</v>
      </c>
      <c r="G100" s="17" t="s">
        <v>64</v>
      </c>
      <c r="H100" s="24"/>
    </row>
    <row r="101" spans="1:9" x14ac:dyDescent="0.25">
      <c r="A101" s="78">
        <v>43508</v>
      </c>
      <c r="B101" s="17">
        <v>1370</v>
      </c>
      <c r="C101" s="16" t="s">
        <v>113</v>
      </c>
      <c r="D101" s="48">
        <v>-80.05</v>
      </c>
      <c r="E101" s="16" t="s">
        <v>19</v>
      </c>
      <c r="F101" s="16" t="s">
        <v>224</v>
      </c>
      <c r="G101" s="17" t="s">
        <v>64</v>
      </c>
      <c r="H101" s="24"/>
    </row>
    <row r="102" spans="1:9" x14ac:dyDescent="0.25">
      <c r="A102" s="78">
        <v>43508</v>
      </c>
      <c r="B102" s="17">
        <v>1371</v>
      </c>
      <c r="C102" s="16" t="s">
        <v>77</v>
      </c>
      <c r="D102" s="48">
        <v>-9</v>
      </c>
      <c r="E102" s="16" t="s">
        <v>19</v>
      </c>
      <c r="F102" s="16" t="s">
        <v>224</v>
      </c>
      <c r="G102" s="17" t="s">
        <v>64</v>
      </c>
      <c r="H102" s="24"/>
    </row>
    <row r="103" spans="1:9" s="89" customFormat="1" x14ac:dyDescent="0.25">
      <c r="A103" s="78">
        <v>43509</v>
      </c>
      <c r="B103" s="21">
        <v>1372</v>
      </c>
      <c r="C103" s="98" t="s">
        <v>225</v>
      </c>
      <c r="D103" s="106">
        <v>-48.12</v>
      </c>
      <c r="E103" s="98" t="s">
        <v>204</v>
      </c>
      <c r="F103" s="98" t="s">
        <v>226</v>
      </c>
      <c r="G103" s="21" t="s">
        <v>64</v>
      </c>
      <c r="H103" s="104"/>
    </row>
    <row r="104" spans="1:9" s="89" customFormat="1" x14ac:dyDescent="0.25">
      <c r="A104" s="78">
        <v>43509</v>
      </c>
      <c r="B104" s="21">
        <v>1373</v>
      </c>
      <c r="C104" s="98" t="s">
        <v>227</v>
      </c>
      <c r="D104" s="106">
        <v>-229.79</v>
      </c>
      <c r="E104" s="98" t="s">
        <v>204</v>
      </c>
      <c r="F104" s="98" t="s">
        <v>228</v>
      </c>
      <c r="G104" s="21" t="s">
        <v>64</v>
      </c>
    </row>
    <row r="105" spans="1:9" s="89" customFormat="1" x14ac:dyDescent="0.25">
      <c r="A105" s="78">
        <v>43509</v>
      </c>
      <c r="B105" s="21">
        <v>1374</v>
      </c>
      <c r="C105" s="98" t="s">
        <v>229</v>
      </c>
      <c r="D105" s="106">
        <v>-206.5</v>
      </c>
      <c r="E105" s="98" t="s">
        <v>204</v>
      </c>
      <c r="F105" s="98" t="s">
        <v>230</v>
      </c>
      <c r="G105" s="21" t="s">
        <v>64</v>
      </c>
      <c r="H105" s="104"/>
    </row>
    <row r="106" spans="1:9" x14ac:dyDescent="0.25">
      <c r="A106" s="78">
        <v>43510</v>
      </c>
      <c r="C106" s="16" t="s">
        <v>209</v>
      </c>
      <c r="D106" s="48">
        <v>737.03</v>
      </c>
      <c r="E106" s="16" t="s">
        <v>82</v>
      </c>
      <c r="F106" s="16" t="s">
        <v>231</v>
      </c>
      <c r="G106" s="17" t="s">
        <v>64</v>
      </c>
      <c r="H106" s="24"/>
    </row>
    <row r="107" spans="1:9" x14ac:dyDescent="0.25">
      <c r="A107" s="78">
        <v>43510</v>
      </c>
      <c r="C107" s="16" t="s">
        <v>209</v>
      </c>
      <c r="D107" s="48">
        <v>274.02</v>
      </c>
      <c r="E107" s="16" t="s">
        <v>82</v>
      </c>
      <c r="F107" s="16" t="s">
        <v>232</v>
      </c>
      <c r="G107" s="17" t="s">
        <v>64</v>
      </c>
      <c r="H107" s="24"/>
    </row>
    <row r="108" spans="1:9" x14ac:dyDescent="0.25">
      <c r="A108" s="78">
        <v>43510</v>
      </c>
      <c r="C108" s="16" t="s">
        <v>209</v>
      </c>
      <c r="D108" s="48">
        <v>26</v>
      </c>
      <c r="E108" s="16" t="s">
        <v>82</v>
      </c>
      <c r="F108" s="16" t="s">
        <v>233</v>
      </c>
      <c r="G108" s="17" t="s">
        <v>64</v>
      </c>
      <c r="H108" s="24"/>
    </row>
    <row r="109" spans="1:9" x14ac:dyDescent="0.25">
      <c r="A109" s="20">
        <v>43511</v>
      </c>
      <c r="C109" s="16" t="s">
        <v>209</v>
      </c>
      <c r="D109" s="48">
        <v>52.65</v>
      </c>
      <c r="E109" s="16" t="s">
        <v>82</v>
      </c>
      <c r="F109" s="16" t="s">
        <v>234</v>
      </c>
      <c r="G109" s="17" t="s">
        <v>64</v>
      </c>
      <c r="H109" s="24"/>
    </row>
    <row r="110" spans="1:9" x14ac:dyDescent="0.25">
      <c r="A110" s="20">
        <v>43519</v>
      </c>
      <c r="B110" s="17">
        <v>1375</v>
      </c>
      <c r="C110" s="16" t="s">
        <v>235</v>
      </c>
      <c r="D110" s="48">
        <v>-254.34</v>
      </c>
      <c r="E110" s="16" t="s">
        <v>199</v>
      </c>
      <c r="F110" s="16" t="s">
        <v>370</v>
      </c>
      <c r="G110" s="17" t="s">
        <v>64</v>
      </c>
      <c r="H110" s="24" t="s">
        <v>37</v>
      </c>
    </row>
    <row r="111" spans="1:9" x14ac:dyDescent="0.25">
      <c r="A111" s="20">
        <v>43519</v>
      </c>
      <c r="B111" s="17">
        <v>1376</v>
      </c>
      <c r="C111" s="16" t="s">
        <v>87</v>
      </c>
      <c r="D111" s="48">
        <v>-14.91</v>
      </c>
      <c r="E111" s="16" t="s">
        <v>124</v>
      </c>
      <c r="F111" s="16" t="s">
        <v>236</v>
      </c>
      <c r="G111" s="17" t="s">
        <v>64</v>
      </c>
      <c r="H111" s="24"/>
    </row>
    <row r="112" spans="1:9" x14ac:dyDescent="0.25">
      <c r="A112" s="20">
        <v>43519</v>
      </c>
      <c r="B112" s="17">
        <v>1377</v>
      </c>
      <c r="C112" s="16" t="s">
        <v>161</v>
      </c>
      <c r="D112" s="48">
        <v>-109.99</v>
      </c>
      <c r="E112" s="16" t="s">
        <v>199</v>
      </c>
      <c r="F112" s="16" t="s">
        <v>237</v>
      </c>
      <c r="G112" s="17" t="s">
        <v>64</v>
      </c>
      <c r="H112" s="24"/>
    </row>
    <row r="113" spans="1:10" x14ac:dyDescent="0.25">
      <c r="A113" s="20">
        <v>43523</v>
      </c>
      <c r="C113" s="16" t="s">
        <v>209</v>
      </c>
      <c r="D113" s="48">
        <v>462.43</v>
      </c>
      <c r="E113" s="16" t="s">
        <v>215</v>
      </c>
      <c r="F113" s="16" t="s">
        <v>238</v>
      </c>
      <c r="G113" s="17" t="s">
        <v>64</v>
      </c>
      <c r="H113" s="24"/>
      <c r="J113" s="3"/>
    </row>
    <row r="114" spans="1:10" x14ac:dyDescent="0.25">
      <c r="A114" s="20">
        <v>43529</v>
      </c>
      <c r="B114" s="17">
        <v>1378</v>
      </c>
      <c r="C114" s="16" t="s">
        <v>365</v>
      </c>
      <c r="D114" s="18">
        <v>-236</v>
      </c>
      <c r="E114" s="16" t="s">
        <v>27</v>
      </c>
      <c r="F114" s="16" t="s">
        <v>366</v>
      </c>
      <c r="G114" s="17" t="s">
        <v>64</v>
      </c>
      <c r="H114" s="41"/>
    </row>
    <row r="115" spans="1:10" x14ac:dyDescent="0.25">
      <c r="A115" s="94">
        <v>43530</v>
      </c>
      <c r="B115" s="95"/>
      <c r="C115" s="96" t="s">
        <v>209</v>
      </c>
      <c r="D115" s="97">
        <v>1300</v>
      </c>
      <c r="E115" s="96" t="s">
        <v>47</v>
      </c>
      <c r="F115" s="96" t="s">
        <v>364</v>
      </c>
      <c r="G115" s="17" t="s">
        <v>64</v>
      </c>
      <c r="H115" s="24"/>
    </row>
    <row r="116" spans="1:10" x14ac:dyDescent="0.25">
      <c r="A116" s="94">
        <v>43530</v>
      </c>
      <c r="B116" s="95">
        <v>1379</v>
      </c>
      <c r="C116" s="96" t="s">
        <v>70</v>
      </c>
      <c r="D116" s="97">
        <v>-1350</v>
      </c>
      <c r="E116" s="96" t="s">
        <v>199</v>
      </c>
      <c r="F116" s="96" t="s">
        <v>367</v>
      </c>
      <c r="G116" s="17" t="s">
        <v>64</v>
      </c>
      <c r="H116" s="24"/>
    </row>
    <row r="117" spans="1:10" x14ac:dyDescent="0.25">
      <c r="A117" s="94">
        <v>43530</v>
      </c>
      <c r="B117" s="95">
        <v>1380</v>
      </c>
      <c r="C117" s="96" t="s">
        <v>368</v>
      </c>
      <c r="D117" s="97">
        <v>-1829.5</v>
      </c>
      <c r="E117" s="96" t="s">
        <v>47</v>
      </c>
      <c r="F117" s="96" t="s">
        <v>372</v>
      </c>
      <c r="G117" s="17" t="s">
        <v>64</v>
      </c>
      <c r="H117" s="24"/>
    </row>
    <row r="118" spans="1:10" x14ac:dyDescent="0.25">
      <c r="A118" s="20">
        <v>43533</v>
      </c>
      <c r="B118" s="21">
        <v>1381</v>
      </c>
      <c r="C118" s="16" t="s">
        <v>373</v>
      </c>
      <c r="D118" s="48">
        <v>-109.49</v>
      </c>
      <c r="E118" s="16" t="s">
        <v>199</v>
      </c>
      <c r="F118" s="16" t="s">
        <v>305</v>
      </c>
      <c r="G118" s="17" t="s">
        <v>64</v>
      </c>
      <c r="H118" s="24"/>
    </row>
    <row r="119" spans="1:10" x14ac:dyDescent="0.25">
      <c r="A119" s="20">
        <v>43533</v>
      </c>
      <c r="B119" s="21">
        <v>1382</v>
      </c>
      <c r="C119" s="16" t="s">
        <v>373</v>
      </c>
      <c r="D119" s="48">
        <v>-338.51</v>
      </c>
      <c r="E119" s="16" t="s">
        <v>197</v>
      </c>
      <c r="F119" s="16" t="s">
        <v>374</v>
      </c>
      <c r="G119" s="17" t="s">
        <v>64</v>
      </c>
      <c r="H119" s="24"/>
    </row>
    <row r="120" spans="1:10" s="89" customFormat="1" x14ac:dyDescent="0.25">
      <c r="A120" s="78">
        <v>43533</v>
      </c>
      <c r="B120" s="21">
        <v>1383</v>
      </c>
      <c r="C120" s="98" t="s">
        <v>106</v>
      </c>
      <c r="D120" s="106">
        <v>-67.67</v>
      </c>
      <c r="E120" s="98" t="s">
        <v>88</v>
      </c>
      <c r="F120" s="98" t="s">
        <v>375</v>
      </c>
      <c r="G120" s="21" t="s">
        <v>64</v>
      </c>
      <c r="H120" s="107"/>
    </row>
    <row r="121" spans="1:10" x14ac:dyDescent="0.25">
      <c r="A121" s="20">
        <v>43533</v>
      </c>
      <c r="B121" s="21">
        <v>1384</v>
      </c>
      <c r="C121" s="16" t="s">
        <v>376</v>
      </c>
      <c r="D121" s="48">
        <v>-122.5</v>
      </c>
      <c r="E121" s="16" t="s">
        <v>199</v>
      </c>
      <c r="F121" s="16" t="s">
        <v>377</v>
      </c>
      <c r="G121" s="17" t="s">
        <v>64</v>
      </c>
    </row>
    <row r="122" spans="1:10" x14ac:dyDescent="0.25">
      <c r="A122" s="20">
        <v>43533</v>
      </c>
      <c r="B122" s="21">
        <v>1385</v>
      </c>
      <c r="C122" s="16" t="s">
        <v>206</v>
      </c>
      <c r="D122" s="48">
        <v>-62.63</v>
      </c>
      <c r="E122" s="16" t="s">
        <v>29</v>
      </c>
      <c r="F122" s="16" t="s">
        <v>378</v>
      </c>
      <c r="G122" s="17" t="s">
        <v>64</v>
      </c>
    </row>
    <row r="123" spans="1:10" x14ac:dyDescent="0.25">
      <c r="A123" s="20">
        <v>43533</v>
      </c>
      <c r="B123" s="21">
        <v>1386</v>
      </c>
      <c r="C123" s="16" t="s">
        <v>161</v>
      </c>
      <c r="D123" s="48">
        <v>-253.35</v>
      </c>
      <c r="E123" s="16" t="s">
        <v>199</v>
      </c>
      <c r="F123" s="16" t="s">
        <v>379</v>
      </c>
      <c r="G123" s="17" t="s">
        <v>64</v>
      </c>
      <c r="H123" s="24"/>
    </row>
    <row r="124" spans="1:10" s="89" customFormat="1" x14ac:dyDescent="0.25">
      <c r="A124" s="78">
        <v>43533</v>
      </c>
      <c r="B124" s="21">
        <v>1387</v>
      </c>
      <c r="C124" s="98" t="s">
        <v>157</v>
      </c>
      <c r="D124" s="106">
        <v>-91.73</v>
      </c>
      <c r="E124" s="98" t="s">
        <v>88</v>
      </c>
      <c r="F124" s="98" t="s">
        <v>380</v>
      </c>
      <c r="G124" s="21" t="s">
        <v>64</v>
      </c>
    </row>
    <row r="125" spans="1:10" x14ac:dyDescent="0.25">
      <c r="A125" s="20">
        <v>43539</v>
      </c>
      <c r="C125" s="16" t="s">
        <v>383</v>
      </c>
      <c r="D125" s="48">
        <v>200</v>
      </c>
      <c r="E125" s="16" t="s">
        <v>381</v>
      </c>
      <c r="F125" s="16" t="s">
        <v>382</v>
      </c>
      <c r="G125" s="17" t="s">
        <v>64</v>
      </c>
    </row>
    <row r="126" spans="1:10" x14ac:dyDescent="0.25">
      <c r="A126" s="20">
        <v>43539</v>
      </c>
      <c r="B126" s="17">
        <v>1388</v>
      </c>
      <c r="C126" s="16" t="s">
        <v>402</v>
      </c>
      <c r="D126" s="48">
        <v>-285</v>
      </c>
      <c r="E126" s="16" t="s">
        <v>199</v>
      </c>
      <c r="F126" s="16" t="s">
        <v>403</v>
      </c>
      <c r="G126" s="17" t="s">
        <v>64</v>
      </c>
    </row>
    <row r="127" spans="1:10" s="89" customFormat="1" x14ac:dyDescent="0.25">
      <c r="A127" s="78">
        <v>43539</v>
      </c>
      <c r="B127" s="21">
        <v>1389</v>
      </c>
      <c r="C127" s="98" t="s">
        <v>106</v>
      </c>
      <c r="D127" s="106">
        <v>-45.28</v>
      </c>
      <c r="E127" s="98" t="s">
        <v>204</v>
      </c>
      <c r="F127" s="98" t="s">
        <v>404</v>
      </c>
      <c r="G127" s="21" t="s">
        <v>64</v>
      </c>
    </row>
    <row r="128" spans="1:10" x14ac:dyDescent="0.25">
      <c r="A128" s="20">
        <v>43539</v>
      </c>
      <c r="B128" s="17">
        <v>1390</v>
      </c>
      <c r="C128" s="16" t="s">
        <v>235</v>
      </c>
      <c r="D128" s="48">
        <v>-38.74</v>
      </c>
      <c r="E128" s="16" t="s">
        <v>199</v>
      </c>
      <c r="F128" s="16" t="s">
        <v>405</v>
      </c>
      <c r="G128" s="17" t="s">
        <v>64</v>
      </c>
    </row>
    <row r="129" spans="1:8" x14ac:dyDescent="0.25">
      <c r="A129" s="20">
        <v>43542</v>
      </c>
      <c r="C129" s="16" t="s">
        <v>209</v>
      </c>
      <c r="D129" s="48">
        <v>6031.75</v>
      </c>
      <c r="E129" s="16" t="s">
        <v>199</v>
      </c>
      <c r="F129" s="16" t="s">
        <v>406</v>
      </c>
      <c r="G129" s="17" t="s">
        <v>64</v>
      </c>
    </row>
    <row r="130" spans="1:8" x14ac:dyDescent="0.25">
      <c r="A130" s="20">
        <v>43540</v>
      </c>
      <c r="B130" s="17">
        <v>1391</v>
      </c>
      <c r="C130" s="16" t="s">
        <v>410</v>
      </c>
      <c r="D130" s="48" t="s">
        <v>184</v>
      </c>
      <c r="E130" s="16" t="s">
        <v>7</v>
      </c>
      <c r="F130" s="16" t="s">
        <v>426</v>
      </c>
      <c r="G130" s="17" t="s">
        <v>411</v>
      </c>
      <c r="H130" s="41" t="s">
        <v>37</v>
      </c>
    </row>
    <row r="131" spans="1:8" x14ac:dyDescent="0.25">
      <c r="A131" s="20">
        <v>43549</v>
      </c>
      <c r="B131" s="17">
        <v>1392</v>
      </c>
      <c r="C131" s="16" t="s">
        <v>161</v>
      </c>
      <c r="D131" s="48">
        <v>-270.39</v>
      </c>
      <c r="E131" s="16" t="s">
        <v>199</v>
      </c>
      <c r="F131" s="16" t="s">
        <v>412</v>
      </c>
      <c r="G131" s="17" t="s">
        <v>64</v>
      </c>
    </row>
    <row r="132" spans="1:8" x14ac:dyDescent="0.25">
      <c r="A132" s="20">
        <v>43549</v>
      </c>
      <c r="B132" s="17">
        <v>1393</v>
      </c>
      <c r="C132" s="16" t="s">
        <v>413</v>
      </c>
      <c r="D132" s="48">
        <v>-8.59</v>
      </c>
      <c r="E132" s="16" t="s">
        <v>7</v>
      </c>
      <c r="F132" s="16" t="s">
        <v>414</v>
      </c>
      <c r="G132" s="17" t="s">
        <v>64</v>
      </c>
    </row>
    <row r="133" spans="1:8" x14ac:dyDescent="0.25">
      <c r="A133" s="20">
        <v>43549</v>
      </c>
      <c r="B133" s="17">
        <v>1394</v>
      </c>
      <c r="C133" s="16" t="s">
        <v>415</v>
      </c>
      <c r="D133" s="48">
        <v>-197.36</v>
      </c>
      <c r="E133" s="16" t="s">
        <v>7</v>
      </c>
      <c r="F133" s="16" t="s">
        <v>416</v>
      </c>
      <c r="G133" s="17" t="s">
        <v>64</v>
      </c>
    </row>
    <row r="134" spans="1:8" x14ac:dyDescent="0.25">
      <c r="A134" s="20">
        <v>43549</v>
      </c>
      <c r="B134" s="17">
        <v>1395</v>
      </c>
      <c r="C134" s="16" t="s">
        <v>161</v>
      </c>
      <c r="D134" s="48">
        <v>-34.79</v>
      </c>
      <c r="E134" s="16" t="s">
        <v>34</v>
      </c>
      <c r="F134" s="16" t="s">
        <v>417</v>
      </c>
      <c r="G134" s="17" t="s">
        <v>64</v>
      </c>
    </row>
    <row r="135" spans="1:8" s="89" customFormat="1" x14ac:dyDescent="0.25">
      <c r="A135" s="78">
        <v>43549</v>
      </c>
      <c r="B135" s="21">
        <v>1396</v>
      </c>
      <c r="C135" s="98" t="s">
        <v>418</v>
      </c>
      <c r="D135" s="106">
        <v>-200</v>
      </c>
      <c r="E135" s="98" t="s">
        <v>204</v>
      </c>
      <c r="F135" s="98" t="s">
        <v>419</v>
      </c>
      <c r="G135" s="21" t="s">
        <v>64</v>
      </c>
    </row>
    <row r="136" spans="1:8" x14ac:dyDescent="0.25">
      <c r="A136" s="20">
        <v>43549</v>
      </c>
      <c r="B136" s="17">
        <v>1397</v>
      </c>
      <c r="C136" s="16" t="s">
        <v>229</v>
      </c>
      <c r="D136" s="48">
        <v>-12.87</v>
      </c>
      <c r="E136" s="16" t="s">
        <v>7</v>
      </c>
      <c r="F136" s="16" t="s">
        <v>420</v>
      </c>
    </row>
    <row r="137" spans="1:8" x14ac:dyDescent="0.25">
      <c r="A137" s="20">
        <v>43550</v>
      </c>
      <c r="C137" s="98" t="s">
        <v>383</v>
      </c>
      <c r="D137" s="48">
        <v>162</v>
      </c>
      <c r="E137" s="16" t="s">
        <v>47</v>
      </c>
      <c r="F137" s="16" t="s">
        <v>421</v>
      </c>
      <c r="G137" s="17" t="s">
        <v>64</v>
      </c>
    </row>
    <row r="138" spans="1:8" x14ac:dyDescent="0.25">
      <c r="A138" s="20">
        <v>43550</v>
      </c>
      <c r="C138" s="98" t="s">
        <v>209</v>
      </c>
      <c r="D138" s="48">
        <v>1423</v>
      </c>
      <c r="E138" s="16" t="s">
        <v>199</v>
      </c>
      <c r="F138" s="16" t="s">
        <v>422</v>
      </c>
      <c r="G138" s="17" t="s">
        <v>64</v>
      </c>
    </row>
    <row r="139" spans="1:8" x14ac:dyDescent="0.25">
      <c r="A139" s="20">
        <v>43550</v>
      </c>
      <c r="B139" s="17">
        <v>1398</v>
      </c>
      <c r="C139" s="16" t="s">
        <v>423</v>
      </c>
      <c r="D139" s="49">
        <v>-3120</v>
      </c>
      <c r="E139" s="16" t="s">
        <v>62</v>
      </c>
      <c r="F139" s="16" t="s">
        <v>424</v>
      </c>
      <c r="G139" s="17" t="s">
        <v>64</v>
      </c>
    </row>
    <row r="140" spans="1:8" x14ac:dyDescent="0.25">
      <c r="A140" s="20">
        <v>43550</v>
      </c>
      <c r="B140" s="17">
        <v>1399</v>
      </c>
      <c r="C140" s="16" t="s">
        <v>425</v>
      </c>
      <c r="D140" s="48">
        <v>-1544.3</v>
      </c>
      <c r="E140" s="16" t="s">
        <v>7</v>
      </c>
      <c r="F140" s="16" t="s">
        <v>429</v>
      </c>
      <c r="G140" s="17" t="s">
        <v>64</v>
      </c>
    </row>
    <row r="141" spans="1:8" x14ac:dyDescent="0.25">
      <c r="A141" s="20">
        <v>43551</v>
      </c>
      <c r="B141" s="17">
        <v>1400</v>
      </c>
      <c r="C141" s="16" t="s">
        <v>376</v>
      </c>
      <c r="D141" s="48">
        <v>-500</v>
      </c>
      <c r="E141" s="16" t="s">
        <v>96</v>
      </c>
      <c r="F141" s="16" t="s">
        <v>431</v>
      </c>
      <c r="G141" s="17" t="s">
        <v>64</v>
      </c>
    </row>
    <row r="142" spans="1:8" x14ac:dyDescent="0.25">
      <c r="A142" s="20">
        <v>43556</v>
      </c>
      <c r="B142" s="17">
        <v>1401</v>
      </c>
      <c r="C142" s="16" t="s">
        <v>433</v>
      </c>
      <c r="D142" s="48" t="s">
        <v>184</v>
      </c>
      <c r="E142" s="16" t="s">
        <v>29</v>
      </c>
      <c r="F142" s="16" t="s">
        <v>437</v>
      </c>
      <c r="G142" s="17" t="s">
        <v>411</v>
      </c>
    </row>
    <row r="143" spans="1:8" s="89" customFormat="1" x14ac:dyDescent="0.25">
      <c r="A143" s="78">
        <v>43556</v>
      </c>
      <c r="B143" s="21">
        <v>1402</v>
      </c>
      <c r="C143" s="98" t="s">
        <v>103</v>
      </c>
      <c r="D143" s="106">
        <v>-40.950000000000003</v>
      </c>
      <c r="E143" s="98" t="s">
        <v>204</v>
      </c>
      <c r="F143" s="98" t="s">
        <v>434</v>
      </c>
      <c r="G143" s="21" t="s">
        <v>64</v>
      </c>
    </row>
    <row r="144" spans="1:8" s="89" customFormat="1" x14ac:dyDescent="0.25">
      <c r="A144" s="78">
        <v>43556</v>
      </c>
      <c r="B144" s="21">
        <v>1403</v>
      </c>
      <c r="C144" s="98" t="s">
        <v>87</v>
      </c>
      <c r="D144" s="106">
        <v>-46.88</v>
      </c>
      <c r="E144" s="98" t="s">
        <v>204</v>
      </c>
      <c r="F144" s="98" t="s">
        <v>434</v>
      </c>
      <c r="G144" s="21" t="s">
        <v>64</v>
      </c>
    </row>
    <row r="145" spans="1:7" x14ac:dyDescent="0.25">
      <c r="A145" s="20">
        <v>43557</v>
      </c>
      <c r="C145" s="16" t="s">
        <v>209</v>
      </c>
      <c r="D145" s="48">
        <v>1624</v>
      </c>
      <c r="E145" s="16" t="s">
        <v>28</v>
      </c>
      <c r="F145" s="16" t="s">
        <v>435</v>
      </c>
      <c r="G145" s="17" t="s">
        <v>64</v>
      </c>
    </row>
    <row r="146" spans="1:7" x14ac:dyDescent="0.25">
      <c r="A146" s="20">
        <v>43559</v>
      </c>
      <c r="B146" s="17">
        <v>1404</v>
      </c>
      <c r="C146" s="16" t="s">
        <v>438</v>
      </c>
      <c r="D146" s="48">
        <v>-658</v>
      </c>
      <c r="E146" s="16" t="s">
        <v>440</v>
      </c>
      <c r="F146" s="16" t="s">
        <v>439</v>
      </c>
      <c r="G146" s="17" t="s">
        <v>64</v>
      </c>
    </row>
    <row r="147" spans="1:7" x14ac:dyDescent="0.25">
      <c r="A147" s="20">
        <v>43561</v>
      </c>
      <c r="C147" s="16" t="s">
        <v>209</v>
      </c>
      <c r="D147" s="48">
        <v>493.15</v>
      </c>
      <c r="E147" s="16" t="s">
        <v>9</v>
      </c>
      <c r="F147" s="16" t="s">
        <v>442</v>
      </c>
      <c r="G147" s="17" t="s">
        <v>64</v>
      </c>
    </row>
    <row r="148" spans="1:7" s="89" customFormat="1" x14ac:dyDescent="0.25">
      <c r="A148" s="78">
        <v>43560</v>
      </c>
      <c r="B148" s="21">
        <v>1405</v>
      </c>
      <c r="C148" s="98" t="s">
        <v>87</v>
      </c>
      <c r="D148" s="106">
        <v>-68.83</v>
      </c>
      <c r="E148" s="98" t="s">
        <v>204</v>
      </c>
      <c r="F148" s="98" t="s">
        <v>443</v>
      </c>
      <c r="G148" s="21" t="s">
        <v>64</v>
      </c>
    </row>
    <row r="149" spans="1:7" s="89" customFormat="1" x14ac:dyDescent="0.25">
      <c r="A149" s="78">
        <v>43561</v>
      </c>
      <c r="B149" s="21">
        <v>1406</v>
      </c>
      <c r="C149" s="98" t="s">
        <v>98</v>
      </c>
      <c r="D149" s="106">
        <v>-94.67</v>
      </c>
      <c r="E149" s="98" t="s">
        <v>204</v>
      </c>
      <c r="F149" s="98" t="s">
        <v>444</v>
      </c>
      <c r="G149" s="21" t="s">
        <v>64</v>
      </c>
    </row>
    <row r="150" spans="1:7" s="89" customFormat="1" x14ac:dyDescent="0.25">
      <c r="A150" s="78">
        <v>43561</v>
      </c>
      <c r="B150" s="21">
        <v>1407</v>
      </c>
      <c r="C150" s="98" t="s">
        <v>159</v>
      </c>
      <c r="D150" s="106">
        <v>-157.04</v>
      </c>
      <c r="E150" s="98" t="s">
        <v>204</v>
      </c>
      <c r="F150" s="98" t="s">
        <v>445</v>
      </c>
      <c r="G150" s="21"/>
    </row>
    <row r="151" spans="1:7" s="89" customFormat="1" x14ac:dyDescent="0.25">
      <c r="A151" s="78">
        <v>43561</v>
      </c>
      <c r="B151" s="21">
        <v>1408</v>
      </c>
      <c r="C151" s="98" t="s">
        <v>105</v>
      </c>
      <c r="D151" s="106">
        <v>-55.5</v>
      </c>
      <c r="E151" s="98" t="s">
        <v>204</v>
      </c>
      <c r="F151" s="98" t="s">
        <v>446</v>
      </c>
      <c r="G151" s="21" t="s">
        <v>64</v>
      </c>
    </row>
    <row r="152" spans="1:7" x14ac:dyDescent="0.25">
      <c r="A152" s="20">
        <v>43566</v>
      </c>
      <c r="B152" s="17">
        <v>1409</v>
      </c>
      <c r="C152" s="16" t="s">
        <v>410</v>
      </c>
      <c r="D152" s="48">
        <v>-45</v>
      </c>
      <c r="E152" s="16" t="s">
        <v>7</v>
      </c>
      <c r="F152" s="16" t="s">
        <v>447</v>
      </c>
      <c r="G152" s="17" t="s">
        <v>64</v>
      </c>
    </row>
    <row r="153" spans="1:7" x14ac:dyDescent="0.25">
      <c r="A153" s="20">
        <v>43566</v>
      </c>
      <c r="B153" s="17">
        <v>1410</v>
      </c>
      <c r="C153" s="16" t="s">
        <v>77</v>
      </c>
      <c r="D153" s="48">
        <v>-7</v>
      </c>
      <c r="E153" s="16" t="s">
        <v>34</v>
      </c>
      <c r="F153" s="16" t="s">
        <v>448</v>
      </c>
      <c r="G153" s="17" t="s">
        <v>64</v>
      </c>
    </row>
    <row r="154" spans="1:7" x14ac:dyDescent="0.25">
      <c r="A154" s="20">
        <v>43566</v>
      </c>
      <c r="B154" s="17">
        <v>1410</v>
      </c>
      <c r="C154" s="16" t="s">
        <v>77</v>
      </c>
      <c r="D154" s="48">
        <v>-10</v>
      </c>
      <c r="E154" s="16" t="s">
        <v>152</v>
      </c>
      <c r="F154" s="16" t="s">
        <v>448</v>
      </c>
      <c r="G154" s="17" t="s">
        <v>64</v>
      </c>
    </row>
    <row r="155" spans="1:7" x14ac:dyDescent="0.25">
      <c r="A155" s="20">
        <v>43561</v>
      </c>
      <c r="C155" s="16" t="s">
        <v>209</v>
      </c>
      <c r="D155" s="48">
        <v>104</v>
      </c>
      <c r="E155" s="16" t="s">
        <v>28</v>
      </c>
      <c r="F155" s="16" t="s">
        <v>453</v>
      </c>
      <c r="G155" s="17" t="s">
        <v>64</v>
      </c>
    </row>
    <row r="156" spans="1:7" x14ac:dyDescent="0.25">
      <c r="A156" s="20">
        <v>43572</v>
      </c>
      <c r="B156" s="17">
        <v>1411</v>
      </c>
      <c r="C156" s="16" t="s">
        <v>77</v>
      </c>
      <c r="D156" s="48">
        <v>-24.39</v>
      </c>
      <c r="E156" s="16" t="s">
        <v>34</v>
      </c>
      <c r="F156" s="16" t="s">
        <v>454</v>
      </c>
    </row>
    <row r="157" spans="1:7" x14ac:dyDescent="0.25">
      <c r="A157" s="20">
        <v>43578</v>
      </c>
      <c r="B157" s="17">
        <v>1412</v>
      </c>
      <c r="C157" s="16" t="s">
        <v>101</v>
      </c>
      <c r="D157" s="48">
        <v>-73.38</v>
      </c>
      <c r="E157" s="16" t="s">
        <v>204</v>
      </c>
      <c r="F157" s="16" t="s">
        <v>456</v>
      </c>
    </row>
    <row r="158" spans="1:7" x14ac:dyDescent="0.25">
      <c r="A158" s="20">
        <v>43578</v>
      </c>
      <c r="B158" s="17">
        <v>1413</v>
      </c>
      <c r="C158" s="16" t="s">
        <v>457</v>
      </c>
      <c r="D158" s="48">
        <v>-50.44</v>
      </c>
      <c r="E158" s="16" t="s">
        <v>204</v>
      </c>
      <c r="F158" s="16" t="s">
        <v>458</v>
      </c>
    </row>
    <row r="159" spans="1:7" x14ac:dyDescent="0.25">
      <c r="A159" s="20">
        <v>43578</v>
      </c>
      <c r="B159" s="17">
        <v>1414</v>
      </c>
      <c r="C159" s="16" t="s">
        <v>108</v>
      </c>
      <c r="D159" s="48">
        <v>-87.61</v>
      </c>
      <c r="E159" s="16" t="s">
        <v>204</v>
      </c>
      <c r="F159" s="16" t="s">
        <v>459</v>
      </c>
    </row>
    <row r="160" spans="1:7" x14ac:dyDescent="0.25">
      <c r="A160" s="20">
        <v>43578</v>
      </c>
      <c r="B160" s="17">
        <v>1415</v>
      </c>
      <c r="C160" s="16" t="s">
        <v>460</v>
      </c>
      <c r="D160" s="48">
        <v>-2828</v>
      </c>
      <c r="E160" s="16" t="s">
        <v>461</v>
      </c>
      <c r="F160" s="16" t="s">
        <v>462</v>
      </c>
      <c r="G160" s="17" t="s">
        <v>64</v>
      </c>
    </row>
    <row r="161" spans="1:8" x14ac:dyDescent="0.25">
      <c r="A161" s="20">
        <v>43578</v>
      </c>
      <c r="B161" s="17">
        <v>1416</v>
      </c>
      <c r="C161" s="16" t="s">
        <v>463</v>
      </c>
      <c r="D161" s="48">
        <v>-75</v>
      </c>
      <c r="E161" s="16" t="s">
        <v>204</v>
      </c>
      <c r="F161" s="16" t="s">
        <v>464</v>
      </c>
    </row>
    <row r="162" spans="1:8" x14ac:dyDescent="0.25">
      <c r="A162" s="20">
        <v>43578</v>
      </c>
      <c r="B162" s="17">
        <v>1417</v>
      </c>
      <c r="C162" s="16" t="s">
        <v>120</v>
      </c>
      <c r="D162" s="48">
        <v>-33.409999999999997</v>
      </c>
      <c r="E162" s="16" t="s">
        <v>204</v>
      </c>
      <c r="F162" s="16" t="s">
        <v>465</v>
      </c>
    </row>
    <row r="163" spans="1:8" x14ac:dyDescent="0.25">
      <c r="A163" s="20">
        <v>43579</v>
      </c>
      <c r="C163" s="16" t="s">
        <v>209</v>
      </c>
      <c r="D163" s="48">
        <v>720.27</v>
      </c>
      <c r="E163" s="16" t="s">
        <v>300</v>
      </c>
      <c r="F163" s="16" t="s">
        <v>231</v>
      </c>
      <c r="G163" s="17" t="s">
        <v>64</v>
      </c>
    </row>
    <row r="164" spans="1:8" x14ac:dyDescent="0.25">
      <c r="A164" s="20"/>
      <c r="D164" s="48"/>
    </row>
    <row r="165" spans="1:8" x14ac:dyDescent="0.25">
      <c r="A165" s="20"/>
      <c r="D165" s="48"/>
    </row>
    <row r="166" spans="1:8" x14ac:dyDescent="0.25">
      <c r="A166" s="20"/>
      <c r="D166" s="48"/>
    </row>
    <row r="167" spans="1:8" x14ac:dyDescent="0.25">
      <c r="A167" s="20"/>
      <c r="D167" s="48"/>
      <c r="H167" s="41"/>
    </row>
    <row r="168" spans="1:8" x14ac:dyDescent="0.25">
      <c r="A168" s="20"/>
      <c r="D168" s="48"/>
    </row>
    <row r="169" spans="1:8" x14ac:dyDescent="0.25">
      <c r="A169" s="25"/>
      <c r="D169" s="48"/>
    </row>
    <row r="170" spans="1:8" x14ac:dyDescent="0.25">
      <c r="A170" s="20"/>
      <c r="D170" s="48"/>
    </row>
    <row r="171" spans="1:8" x14ac:dyDescent="0.25">
      <c r="A171" s="20"/>
      <c r="D171" s="48"/>
    </row>
    <row r="172" spans="1:8" x14ac:dyDescent="0.25">
      <c r="A172" s="20"/>
      <c r="D172" s="48"/>
    </row>
    <row r="173" spans="1:8" x14ac:dyDescent="0.25">
      <c r="A173" s="20"/>
      <c r="D173" s="48"/>
    </row>
    <row r="174" spans="1:8" x14ac:dyDescent="0.25">
      <c r="A174" s="20"/>
      <c r="D174" s="48"/>
      <c r="H174" s="41"/>
    </row>
    <row r="175" spans="1:8" x14ac:dyDescent="0.25">
      <c r="A175" s="20"/>
      <c r="D175" s="48"/>
    </row>
    <row r="176" spans="1:8" x14ac:dyDescent="0.25">
      <c r="A176" s="20"/>
      <c r="D176" s="48"/>
    </row>
    <row r="177" spans="1:8" x14ac:dyDescent="0.25">
      <c r="A177" s="20"/>
      <c r="D177" s="48"/>
    </row>
    <row r="178" spans="1:8" x14ac:dyDescent="0.25">
      <c r="A178" s="20"/>
      <c r="D178" s="48"/>
    </row>
    <row r="179" spans="1:8" x14ac:dyDescent="0.25">
      <c r="A179" s="20"/>
      <c r="D179" s="48"/>
    </row>
    <row r="180" spans="1:8" x14ac:dyDescent="0.25">
      <c r="A180" s="20"/>
      <c r="D180" s="48"/>
    </row>
    <row r="181" spans="1:8" x14ac:dyDescent="0.25">
      <c r="A181" s="20"/>
      <c r="D181" s="48"/>
      <c r="G181" s="22"/>
    </row>
    <row r="182" spans="1:8" x14ac:dyDescent="0.25">
      <c r="A182" s="20"/>
      <c r="D182" s="48"/>
    </row>
    <row r="183" spans="1:8" x14ac:dyDescent="0.25">
      <c r="A183" s="20"/>
      <c r="D183" s="48"/>
    </row>
    <row r="184" spans="1:8" x14ac:dyDescent="0.25">
      <c r="A184" s="20"/>
      <c r="D184" s="48"/>
    </row>
    <row r="185" spans="1:8" x14ac:dyDescent="0.25">
      <c r="A185" s="20"/>
      <c r="D185" s="48"/>
    </row>
    <row r="186" spans="1:8" x14ac:dyDescent="0.25">
      <c r="A186" s="20"/>
      <c r="D186" s="48"/>
    </row>
    <row r="187" spans="1:8" x14ac:dyDescent="0.25">
      <c r="A187" s="20"/>
      <c r="D187" s="48"/>
      <c r="H187" s="41"/>
    </row>
    <row r="188" spans="1:8" x14ac:dyDescent="0.25">
      <c r="A188" s="20"/>
      <c r="D188" s="48"/>
    </row>
    <row r="189" spans="1:8" x14ac:dyDescent="0.25">
      <c r="A189" s="20"/>
      <c r="D189" s="48"/>
    </row>
    <row r="190" spans="1:8" x14ac:dyDescent="0.25">
      <c r="A190" s="20"/>
      <c r="D190" s="48"/>
    </row>
    <row r="191" spans="1:8" x14ac:dyDescent="0.25">
      <c r="A191" s="20"/>
      <c r="D191" s="48"/>
    </row>
    <row r="192" spans="1:8" x14ac:dyDescent="0.25">
      <c r="A192" s="20"/>
      <c r="D192" s="48"/>
    </row>
    <row r="193" spans="1:4" x14ac:dyDescent="0.25">
      <c r="A193" s="20"/>
      <c r="D193" s="48"/>
    </row>
    <row r="194" spans="1:4" x14ac:dyDescent="0.25">
      <c r="A194" s="20"/>
      <c r="D194" s="48"/>
    </row>
    <row r="195" spans="1:4" x14ac:dyDescent="0.25">
      <c r="A195" s="20"/>
      <c r="D195" s="48"/>
    </row>
    <row r="196" spans="1:4" x14ac:dyDescent="0.25">
      <c r="A196" s="20"/>
      <c r="D196" s="48"/>
    </row>
    <row r="197" spans="1:4" x14ac:dyDescent="0.25">
      <c r="A197" s="20"/>
      <c r="D197" s="48"/>
    </row>
    <row r="198" spans="1:4" x14ac:dyDescent="0.25">
      <c r="A198" s="20"/>
      <c r="D198" s="48"/>
    </row>
    <row r="199" spans="1:4" x14ac:dyDescent="0.25">
      <c r="A199" s="20"/>
      <c r="D199" s="48"/>
    </row>
    <row r="200" spans="1:4" x14ac:dyDescent="0.25">
      <c r="A200" s="20"/>
      <c r="D200" s="48"/>
    </row>
    <row r="201" spans="1:4" x14ac:dyDescent="0.25">
      <c r="A201" s="20"/>
      <c r="D201" s="48"/>
    </row>
    <row r="202" spans="1:4" x14ac:dyDescent="0.25">
      <c r="A202" s="20"/>
      <c r="D202" s="48"/>
    </row>
    <row r="203" spans="1:4" x14ac:dyDescent="0.25">
      <c r="A203" s="20"/>
      <c r="D203" s="48"/>
    </row>
    <row r="204" spans="1:4" x14ac:dyDescent="0.25">
      <c r="A204" s="20"/>
      <c r="D204" s="48"/>
    </row>
    <row r="205" spans="1:4" x14ac:dyDescent="0.25">
      <c r="A205" s="20"/>
      <c r="D205" s="48"/>
    </row>
    <row r="206" spans="1:4" x14ac:dyDescent="0.25">
      <c r="A206" s="20"/>
      <c r="D206" s="48"/>
    </row>
    <row r="207" spans="1:4" x14ac:dyDescent="0.25">
      <c r="A207" s="20"/>
      <c r="D207" s="48"/>
    </row>
    <row r="208" spans="1:4" x14ac:dyDescent="0.25">
      <c r="A208" s="20"/>
      <c r="D208" s="48"/>
    </row>
    <row r="209" spans="1:9" x14ac:dyDescent="0.25">
      <c r="A209" s="20"/>
      <c r="D209" s="48"/>
    </row>
    <row r="210" spans="1:9" x14ac:dyDescent="0.25">
      <c r="A210" s="20"/>
      <c r="D210" s="48"/>
    </row>
    <row r="211" spans="1:9" x14ac:dyDescent="0.25">
      <c r="A211" s="20"/>
      <c r="D211" s="48"/>
    </row>
    <row r="212" spans="1:9" x14ac:dyDescent="0.25">
      <c r="A212" s="20"/>
      <c r="D212" s="48"/>
      <c r="H212" s="41"/>
    </row>
    <row r="213" spans="1:9" x14ac:dyDescent="0.25">
      <c r="A213" s="20"/>
    </row>
    <row r="214" spans="1:9" x14ac:dyDescent="0.25">
      <c r="A214" s="20"/>
    </row>
    <row r="215" spans="1:9" x14ac:dyDescent="0.25">
      <c r="A215" s="20"/>
      <c r="E215" s="23"/>
    </row>
    <row r="216" spans="1:9" x14ac:dyDescent="0.25">
      <c r="A216" s="20"/>
      <c r="E216" s="23"/>
    </row>
    <row r="217" spans="1:9" x14ac:dyDescent="0.25">
      <c r="A217" s="20"/>
    </row>
    <row r="218" spans="1:9" x14ac:dyDescent="0.25">
      <c r="A218" s="20"/>
    </row>
    <row r="219" spans="1:9" x14ac:dyDescent="0.25">
      <c r="A219" s="20"/>
    </row>
    <row r="220" spans="1:9" x14ac:dyDescent="0.25">
      <c r="A220" s="20"/>
      <c r="H220" s="41"/>
    </row>
    <row r="221" spans="1:9" x14ac:dyDescent="0.25">
      <c r="A221" s="20"/>
      <c r="I221" s="6"/>
    </row>
    <row r="222" spans="1:9" x14ac:dyDescent="0.25">
      <c r="A222" s="20"/>
      <c r="H222" s="41"/>
      <c r="I222" s="3"/>
    </row>
    <row r="223" spans="1:9" x14ac:dyDescent="0.25">
      <c r="A223" s="20"/>
      <c r="I223" s="3"/>
    </row>
    <row r="224" spans="1:9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7" x14ac:dyDescent="0.25">
      <c r="A273" s="20"/>
    </row>
    <row r="274" spans="1:7" x14ac:dyDescent="0.25">
      <c r="A274" s="20"/>
    </row>
    <row r="275" spans="1:7" x14ac:dyDescent="0.25">
      <c r="A275" s="20"/>
    </row>
    <row r="276" spans="1:7" x14ac:dyDescent="0.25">
      <c r="A276" s="20"/>
    </row>
    <row r="277" spans="1:7" x14ac:dyDescent="0.25">
      <c r="A277" s="20"/>
    </row>
    <row r="278" spans="1:7" x14ac:dyDescent="0.25">
      <c r="A278" s="20"/>
    </row>
    <row r="279" spans="1:7" x14ac:dyDescent="0.25">
      <c r="A279" s="20"/>
    </row>
    <row r="280" spans="1:7" x14ac:dyDescent="0.25">
      <c r="A280" s="20"/>
    </row>
    <row r="281" spans="1:7" x14ac:dyDescent="0.25">
      <c r="A281" s="20"/>
      <c r="G281" s="16"/>
    </row>
    <row r="282" spans="1:7" x14ac:dyDescent="0.25">
      <c r="A282" s="20"/>
      <c r="D282" s="16"/>
      <c r="G282" s="16"/>
    </row>
    <row r="283" spans="1:7" x14ac:dyDescent="0.25">
      <c r="A283" s="20"/>
      <c r="D283" s="16"/>
      <c r="G283" s="16"/>
    </row>
    <row r="284" spans="1:7" x14ac:dyDescent="0.25">
      <c r="A284" s="20"/>
      <c r="D284" s="16"/>
      <c r="G284" s="16"/>
    </row>
    <row r="285" spans="1:7" x14ac:dyDescent="0.25">
      <c r="A285" s="20"/>
      <c r="D285" s="16"/>
      <c r="G285" s="16"/>
    </row>
    <row r="286" spans="1:7" x14ac:dyDescent="0.25">
      <c r="A286" s="20"/>
      <c r="D286" s="16"/>
      <c r="G286" s="16"/>
    </row>
    <row r="287" spans="1:7" x14ac:dyDescent="0.25">
      <c r="A287" s="20"/>
      <c r="D287" s="16"/>
      <c r="G287" s="16"/>
    </row>
    <row r="288" spans="1:7" x14ac:dyDescent="0.25">
      <c r="A288" s="20"/>
      <c r="D288" s="16"/>
      <c r="G288" s="16"/>
    </row>
    <row r="289" spans="1:7" x14ac:dyDescent="0.25">
      <c r="A289" s="20"/>
      <c r="D289" s="16"/>
      <c r="G289" s="16"/>
    </row>
    <row r="290" spans="1:7" x14ac:dyDescent="0.25">
      <c r="A290" s="20"/>
      <c r="D290" s="16"/>
    </row>
    <row r="1048576" spans="1:1" x14ac:dyDescent="0.25">
      <c r="A1048576" s="20"/>
    </row>
  </sheetData>
  <autoFilter ref="A1:K163">
    <sortState ref="A2:K156">
      <sortCondition ref="A1:A156"/>
    </sortState>
  </autoFilter>
  <pageMargins left="0.25" right="0.25" top="0.25" bottom="0.25" header="0.3" footer="0.3"/>
  <pageSetup scale="58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6"/>
  <sheetViews>
    <sheetView workbookViewId="0">
      <selection activeCell="B12" sqref="B12"/>
    </sheetView>
  </sheetViews>
  <sheetFormatPr defaultRowHeight="15" x14ac:dyDescent="0.25"/>
  <cols>
    <col min="1" max="1" width="25.140625" bestFit="1" customWidth="1"/>
    <col min="2" max="2" width="11.28515625" style="6" bestFit="1" customWidth="1"/>
  </cols>
  <sheetData>
    <row r="2" spans="1:2" x14ac:dyDescent="0.25">
      <c r="A2" t="s">
        <v>239</v>
      </c>
      <c r="B2" s="6">
        <v>17002.310000000001</v>
      </c>
    </row>
    <row r="3" spans="1:2" x14ac:dyDescent="0.25">
      <c r="A3" t="s">
        <v>240</v>
      </c>
      <c r="B3" s="6">
        <v>-10000</v>
      </c>
    </row>
    <row r="4" spans="1:2" x14ac:dyDescent="0.25">
      <c r="A4" t="s">
        <v>241</v>
      </c>
      <c r="B4" s="6">
        <v>0.39</v>
      </c>
    </row>
    <row r="5" spans="1:2" x14ac:dyDescent="0.25">
      <c r="A5" t="s">
        <v>242</v>
      </c>
      <c r="B5" s="6">
        <v>0.27</v>
      </c>
    </row>
    <row r="6" spans="1:2" x14ac:dyDescent="0.25">
      <c r="A6" t="s">
        <v>243</v>
      </c>
      <c r="B6" s="6">
        <v>0.32</v>
      </c>
    </row>
    <row r="7" spans="1:2" x14ac:dyDescent="0.25">
      <c r="A7" t="s">
        <v>244</v>
      </c>
      <c r="B7" s="6">
        <v>0.28999999999999998</v>
      </c>
    </row>
    <row r="8" spans="1:2" x14ac:dyDescent="0.25">
      <c r="A8" t="s">
        <v>245</v>
      </c>
      <c r="B8" s="6">
        <v>0.3</v>
      </c>
    </row>
    <row r="9" spans="1:2" x14ac:dyDescent="0.25">
      <c r="A9" t="s">
        <v>246</v>
      </c>
      <c r="B9" s="6">
        <v>0.3</v>
      </c>
    </row>
    <row r="10" spans="1:2" x14ac:dyDescent="0.25">
      <c r="A10" t="s">
        <v>247</v>
      </c>
      <c r="B10" s="6">
        <v>0.27</v>
      </c>
    </row>
    <row r="11" spans="1:2" x14ac:dyDescent="0.25">
      <c r="A11" t="s">
        <v>248</v>
      </c>
      <c r="B11" s="6">
        <v>0.28000000000000003</v>
      </c>
    </row>
    <row r="12" spans="1:2" x14ac:dyDescent="0.25">
      <c r="A12" t="s">
        <v>249</v>
      </c>
    </row>
    <row r="13" spans="1:2" x14ac:dyDescent="0.25">
      <c r="A13" t="s">
        <v>250</v>
      </c>
    </row>
    <row r="14" spans="1:2" x14ac:dyDescent="0.25">
      <c r="A14" t="s">
        <v>251</v>
      </c>
    </row>
    <row r="15" spans="1:2" x14ac:dyDescent="0.25">
      <c r="A15" t="s">
        <v>252</v>
      </c>
    </row>
    <row r="16" spans="1:2" x14ac:dyDescent="0.25">
      <c r="B16" s="6">
        <f>SUM(B2:B15)</f>
        <v>7004.7300000000023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66" zoomScale="90" zoomScaleNormal="90" workbookViewId="0">
      <selection activeCell="J82" sqref="J82"/>
    </sheetView>
  </sheetViews>
  <sheetFormatPr defaultRowHeight="15" x14ac:dyDescent="0.25"/>
  <cols>
    <col min="1" max="1" width="12.7109375" bestFit="1" customWidth="1"/>
    <col min="3" max="3" width="9.140625" style="72"/>
    <col min="4" max="4" width="16" customWidth="1"/>
    <col min="5" max="5" width="11.42578125" bestFit="1" customWidth="1"/>
    <col min="6" max="6" width="9.140625" style="40"/>
    <col min="8" max="8" width="15.28515625" customWidth="1"/>
    <col min="9" max="9" width="10.28515625" bestFit="1" customWidth="1"/>
  </cols>
  <sheetData>
    <row r="1" spans="1:9" x14ac:dyDescent="0.25">
      <c r="A1" s="2"/>
      <c r="B1" s="2"/>
      <c r="C1" s="40"/>
      <c r="D1" s="2"/>
      <c r="E1" s="2"/>
    </row>
    <row r="2" spans="1:9" x14ac:dyDescent="0.25">
      <c r="A2" s="2" t="s">
        <v>253</v>
      </c>
      <c r="B2" s="12">
        <v>250</v>
      </c>
      <c r="C2" s="40" t="s">
        <v>254</v>
      </c>
      <c r="D2" s="100" t="s">
        <v>255</v>
      </c>
      <c r="E2" s="12">
        <v>250</v>
      </c>
      <c r="F2" s="40" t="s">
        <v>256</v>
      </c>
      <c r="I2" s="6"/>
    </row>
    <row r="3" spans="1:9" x14ac:dyDescent="0.25">
      <c r="A3" s="73">
        <v>43336</v>
      </c>
      <c r="B3" s="14">
        <v>-215.46</v>
      </c>
      <c r="C3" s="40"/>
      <c r="D3" s="74">
        <v>43408</v>
      </c>
      <c r="E3" s="12">
        <v>-92.96</v>
      </c>
      <c r="I3" s="6"/>
    </row>
    <row r="4" spans="1:9" ht="15.75" thickBot="1" x14ac:dyDescent="0.3">
      <c r="A4" s="73">
        <v>43380</v>
      </c>
      <c r="B4" s="6">
        <v>-24</v>
      </c>
      <c r="C4" s="40"/>
      <c r="E4" s="14">
        <v>-157.04</v>
      </c>
      <c r="I4" s="7"/>
    </row>
    <row r="5" spans="1:9" ht="15.75" thickTop="1" x14ac:dyDescent="0.25">
      <c r="B5" s="14"/>
      <c r="C5" s="40"/>
      <c r="E5" s="14"/>
      <c r="I5" s="3"/>
    </row>
    <row r="6" spans="1:9" x14ac:dyDescent="0.25">
      <c r="B6" s="14"/>
      <c r="D6" s="2"/>
      <c r="E6" s="12"/>
      <c r="I6" s="3"/>
    </row>
    <row r="7" spans="1:9" x14ac:dyDescent="0.25">
      <c r="B7" s="14"/>
      <c r="C7" s="40"/>
      <c r="D7" s="2"/>
      <c r="E7" s="12"/>
      <c r="I7" s="3"/>
    </row>
    <row r="8" spans="1:9" ht="14.25" customHeight="1" thickBot="1" x14ac:dyDescent="0.3">
      <c r="B8" s="14"/>
      <c r="C8" s="40"/>
      <c r="D8" s="2" t="s">
        <v>257</v>
      </c>
      <c r="E8" s="13">
        <f>SUM(E2:E7)</f>
        <v>0</v>
      </c>
    </row>
    <row r="9" spans="1:9" ht="16.5" thickTop="1" thickBot="1" x14ac:dyDescent="0.3">
      <c r="A9" s="2" t="s">
        <v>257</v>
      </c>
      <c r="B9" s="13">
        <f>SUM(B2:B8)</f>
        <v>10.539999999999992</v>
      </c>
      <c r="C9" s="40"/>
    </row>
    <row r="10" spans="1:9" ht="15.75" thickTop="1" x14ac:dyDescent="0.25">
      <c r="B10" s="14"/>
      <c r="C10" s="40"/>
    </row>
    <row r="11" spans="1:9" x14ac:dyDescent="0.25">
      <c r="A11" s="2" t="s">
        <v>258</v>
      </c>
      <c r="B11" s="12">
        <v>250</v>
      </c>
      <c r="C11" s="40" t="s">
        <v>254</v>
      </c>
      <c r="D11" s="2" t="s">
        <v>259</v>
      </c>
      <c r="E11" s="12">
        <v>250</v>
      </c>
      <c r="F11" s="40" t="s">
        <v>256</v>
      </c>
    </row>
    <row r="12" spans="1:9" x14ac:dyDescent="0.25">
      <c r="B12" s="14">
        <v>-229.79</v>
      </c>
      <c r="C12" s="40"/>
      <c r="D12" s="47"/>
      <c r="E12" s="14">
        <v>-206.5</v>
      </c>
    </row>
    <row r="13" spans="1:9" x14ac:dyDescent="0.25">
      <c r="B13" s="6"/>
      <c r="C13" s="40"/>
      <c r="E13" s="6"/>
    </row>
    <row r="14" spans="1:9" x14ac:dyDescent="0.25">
      <c r="A14" s="2"/>
      <c r="B14" s="14"/>
      <c r="C14" s="40"/>
      <c r="E14" s="3"/>
    </row>
    <row r="15" spans="1:9" x14ac:dyDescent="0.25">
      <c r="A15" s="2"/>
      <c r="B15" s="14"/>
      <c r="C15" s="40"/>
      <c r="E15" s="3"/>
    </row>
    <row r="16" spans="1:9" ht="15.75" thickBot="1" x14ac:dyDescent="0.3">
      <c r="A16" s="2" t="s">
        <v>452</v>
      </c>
      <c r="B16" s="13">
        <f>SUM(B11:B15)</f>
        <v>20.210000000000008</v>
      </c>
      <c r="C16" s="40"/>
      <c r="D16" s="2" t="s">
        <v>257</v>
      </c>
      <c r="E16" s="13">
        <f>SUM(E11:E15)</f>
        <v>43.5</v>
      </c>
    </row>
    <row r="17" spans="1:9" ht="15.75" thickTop="1" x14ac:dyDescent="0.25">
      <c r="A17" s="2"/>
      <c r="B17" s="12"/>
      <c r="C17" s="40"/>
      <c r="E17" s="14"/>
    </row>
    <row r="18" spans="1:9" x14ac:dyDescent="0.25">
      <c r="A18" s="99" t="s">
        <v>260</v>
      </c>
      <c r="B18" s="12">
        <v>250</v>
      </c>
      <c r="C18" s="40" t="s">
        <v>261</v>
      </c>
      <c r="D18" s="99" t="s">
        <v>262</v>
      </c>
      <c r="E18" s="12">
        <v>250</v>
      </c>
      <c r="F18" s="40" t="s">
        <v>256</v>
      </c>
    </row>
    <row r="19" spans="1:9" x14ac:dyDescent="0.25">
      <c r="A19" s="73">
        <v>43435</v>
      </c>
      <c r="B19" s="14">
        <v>-250</v>
      </c>
      <c r="C19" s="40"/>
      <c r="E19" s="14">
        <v>-62.9</v>
      </c>
    </row>
    <row r="20" spans="1:9" x14ac:dyDescent="0.25">
      <c r="B20" s="14"/>
      <c r="C20" s="40"/>
      <c r="D20" s="73">
        <v>43440</v>
      </c>
      <c r="E20" s="14">
        <v>-74.150000000000006</v>
      </c>
    </row>
    <row r="21" spans="1:9" x14ac:dyDescent="0.25">
      <c r="A21" s="2"/>
      <c r="B21" s="12"/>
      <c r="C21" s="40"/>
      <c r="E21" s="14">
        <v>-67.67</v>
      </c>
      <c r="I21" s="3"/>
    </row>
    <row r="22" spans="1:9" x14ac:dyDescent="0.25">
      <c r="A22" s="2"/>
      <c r="B22" s="12"/>
      <c r="C22" s="40"/>
      <c r="D22" s="47"/>
      <c r="E22" s="14">
        <v>-45.28</v>
      </c>
      <c r="I22" s="3"/>
    </row>
    <row r="23" spans="1:9" ht="15.75" thickBot="1" x14ac:dyDescent="0.3">
      <c r="A23" s="2" t="s">
        <v>257</v>
      </c>
      <c r="B23" s="13">
        <f>SUM(B18:B22)</f>
        <v>0</v>
      </c>
      <c r="C23" s="40"/>
      <c r="D23" s="2"/>
      <c r="E23" s="12"/>
    </row>
    <row r="24" spans="1:9" ht="15.75" thickTop="1" x14ac:dyDescent="0.25">
      <c r="A24" s="2"/>
      <c r="B24" s="12"/>
      <c r="C24" s="40"/>
      <c r="D24" s="2"/>
      <c r="E24" s="12"/>
    </row>
    <row r="25" spans="1:9" ht="15.75" thickBot="1" x14ac:dyDescent="0.3">
      <c r="A25" s="2"/>
      <c r="B25" s="12"/>
      <c r="C25" s="40"/>
      <c r="D25" s="2" t="s">
        <v>257</v>
      </c>
      <c r="E25" s="13">
        <f>SUM(E18:E24)</f>
        <v>0</v>
      </c>
    </row>
    <row r="26" spans="1:9" ht="15.75" thickTop="1" x14ac:dyDescent="0.25">
      <c r="A26" s="99" t="s">
        <v>263</v>
      </c>
      <c r="B26" s="12">
        <v>250</v>
      </c>
      <c r="C26" s="40" t="s">
        <v>261</v>
      </c>
    </row>
    <row r="27" spans="1:9" x14ac:dyDescent="0.25">
      <c r="B27" s="14">
        <v>-250</v>
      </c>
      <c r="C27" s="40"/>
      <c r="D27" s="99" t="s">
        <v>264</v>
      </c>
      <c r="E27" s="12">
        <v>200</v>
      </c>
      <c r="F27" s="40" t="s">
        <v>265</v>
      </c>
    </row>
    <row r="28" spans="1:9" x14ac:dyDescent="0.25">
      <c r="B28" s="14"/>
      <c r="C28" s="40"/>
      <c r="D28" s="73">
        <v>43479</v>
      </c>
      <c r="E28" s="14">
        <v>-199.91</v>
      </c>
    </row>
    <row r="29" spans="1:9" x14ac:dyDescent="0.25">
      <c r="A29" s="2"/>
      <c r="B29" s="12"/>
      <c r="C29" s="40"/>
      <c r="E29" s="14"/>
    </row>
    <row r="30" spans="1:9" x14ac:dyDescent="0.25">
      <c r="A30" s="2"/>
      <c r="B30" s="12"/>
      <c r="C30" s="40"/>
      <c r="D30" s="2"/>
      <c r="E30" s="12"/>
      <c r="I30" s="3"/>
    </row>
    <row r="31" spans="1:9" x14ac:dyDescent="0.25">
      <c r="A31" s="2"/>
      <c r="B31" s="12"/>
      <c r="C31" s="40"/>
      <c r="D31" s="2"/>
      <c r="E31" s="12"/>
    </row>
    <row r="32" spans="1:9" ht="15.75" thickBot="1" x14ac:dyDescent="0.3">
      <c r="A32" s="2"/>
      <c r="B32" s="12"/>
      <c r="C32" s="40"/>
      <c r="D32" s="2" t="s">
        <v>257</v>
      </c>
      <c r="E32" s="13">
        <f>SUM(E27:E31)</f>
        <v>9.0000000000003411E-2</v>
      </c>
    </row>
    <row r="33" spans="1:9" ht="16.5" thickTop="1" thickBot="1" x14ac:dyDescent="0.3">
      <c r="A33" s="2" t="s">
        <v>257</v>
      </c>
      <c r="B33" s="13">
        <f>SUM(B26:B32)</f>
        <v>0</v>
      </c>
      <c r="C33" s="40"/>
    </row>
    <row r="34" spans="1:9" ht="15.75" thickTop="1" x14ac:dyDescent="0.25">
      <c r="C34" s="40"/>
      <c r="D34" s="2" t="s">
        <v>266</v>
      </c>
      <c r="E34" s="12">
        <v>100</v>
      </c>
      <c r="F34" s="40" t="s">
        <v>265</v>
      </c>
    </row>
    <row r="35" spans="1:9" x14ac:dyDescent="0.25">
      <c r="A35" s="2"/>
      <c r="B35" s="12"/>
      <c r="C35" s="40"/>
      <c r="E35" s="14"/>
    </row>
    <row r="36" spans="1:9" x14ac:dyDescent="0.25">
      <c r="A36" s="2" t="s">
        <v>267</v>
      </c>
      <c r="B36" s="12">
        <v>250</v>
      </c>
      <c r="C36" s="40" t="s">
        <v>268</v>
      </c>
      <c r="E36" s="14"/>
    </row>
    <row r="37" spans="1:9" x14ac:dyDescent="0.25">
      <c r="A37" s="74">
        <v>43408</v>
      </c>
      <c r="B37" s="12">
        <v>-147.75</v>
      </c>
      <c r="C37" s="40"/>
      <c r="D37" s="2"/>
      <c r="E37" s="12"/>
    </row>
    <row r="38" spans="1:9" x14ac:dyDescent="0.25">
      <c r="B38" s="14">
        <v>-91.73</v>
      </c>
      <c r="C38" s="40"/>
      <c r="D38" s="2"/>
      <c r="E38" s="12"/>
      <c r="I38" s="3"/>
    </row>
    <row r="39" spans="1:9" ht="15.75" thickBot="1" x14ac:dyDescent="0.3">
      <c r="B39" s="14"/>
      <c r="C39" s="40"/>
      <c r="D39" s="2" t="s">
        <v>257</v>
      </c>
      <c r="E39" s="13">
        <f>SUM(E34:E38)</f>
        <v>100</v>
      </c>
    </row>
    <row r="40" spans="1:9" ht="15.75" thickTop="1" x14ac:dyDescent="0.25">
      <c r="A40" s="2"/>
      <c r="B40" s="14"/>
      <c r="C40" s="40"/>
      <c r="D40" s="2"/>
      <c r="E40" s="12"/>
    </row>
    <row r="41" spans="1:9" x14ac:dyDescent="0.25">
      <c r="A41" s="2"/>
      <c r="B41" s="12"/>
      <c r="C41" s="40"/>
      <c r="D41" s="2" t="s">
        <v>269</v>
      </c>
      <c r="E41" s="12">
        <v>200</v>
      </c>
      <c r="F41" s="40" t="s">
        <v>270</v>
      </c>
    </row>
    <row r="42" spans="1:9" x14ac:dyDescent="0.25">
      <c r="A42" s="2"/>
      <c r="B42" s="12"/>
      <c r="C42" s="40"/>
      <c r="E42" s="14">
        <v>-75</v>
      </c>
    </row>
    <row r="43" spans="1:9" ht="15.75" thickBot="1" x14ac:dyDescent="0.3">
      <c r="A43" s="2" t="s">
        <v>257</v>
      </c>
      <c r="B43" s="13">
        <f>SUM(B36:B42)</f>
        <v>10.519999999999996</v>
      </c>
      <c r="C43" s="40"/>
      <c r="E43" s="14"/>
    </row>
    <row r="44" spans="1:9" ht="15.75" thickTop="1" x14ac:dyDescent="0.25">
      <c r="A44" s="2"/>
      <c r="B44" s="12"/>
      <c r="C44" s="40"/>
      <c r="D44" s="2"/>
      <c r="E44" s="12"/>
    </row>
    <row r="45" spans="1:9" x14ac:dyDescent="0.25">
      <c r="A45" s="2" t="s">
        <v>271</v>
      </c>
      <c r="B45" s="12">
        <v>250</v>
      </c>
      <c r="C45" s="40" t="s">
        <v>268</v>
      </c>
      <c r="D45" s="2"/>
      <c r="E45" s="12"/>
      <c r="I45" s="3"/>
    </row>
    <row r="46" spans="1:9" ht="15.75" thickBot="1" x14ac:dyDescent="0.3">
      <c r="B46" s="14">
        <v>-161.26</v>
      </c>
      <c r="C46" s="40"/>
      <c r="D46" s="2" t="s">
        <v>257</v>
      </c>
      <c r="E46" s="13">
        <f>SUM(E41:E45)</f>
        <v>125</v>
      </c>
    </row>
    <row r="47" spans="1:9" ht="16.5" thickTop="1" thickBot="1" x14ac:dyDescent="0.3">
      <c r="B47" s="6">
        <v>-87.61</v>
      </c>
      <c r="C47" s="40"/>
      <c r="D47" s="2"/>
      <c r="E47" s="13"/>
    </row>
    <row r="48" spans="1:9" ht="15.75" thickTop="1" x14ac:dyDescent="0.25">
      <c r="A48" s="2"/>
      <c r="B48" s="12"/>
      <c r="C48" s="40"/>
      <c r="D48" s="2"/>
      <c r="E48" s="2"/>
    </row>
    <row r="49" spans="1:9" x14ac:dyDescent="0.25">
      <c r="A49" s="2"/>
      <c r="B49" s="12"/>
      <c r="C49" s="40"/>
      <c r="D49" s="2" t="s">
        <v>272</v>
      </c>
      <c r="E49" s="12">
        <v>200</v>
      </c>
      <c r="F49" s="40" t="s">
        <v>273</v>
      </c>
    </row>
    <row r="50" spans="1:9" ht="15.75" thickBot="1" x14ac:dyDescent="0.3">
      <c r="A50" s="2" t="s">
        <v>257</v>
      </c>
      <c r="B50" s="13">
        <f>SUM(B45:B48)</f>
        <v>1.1300000000000097</v>
      </c>
      <c r="C50" s="40"/>
      <c r="E50" s="14">
        <v>-116.6</v>
      </c>
    </row>
    <row r="51" spans="1:9" ht="15.75" thickTop="1" x14ac:dyDescent="0.25">
      <c r="A51" s="2"/>
      <c r="B51" s="12"/>
      <c r="C51" s="40"/>
      <c r="E51" s="14"/>
    </row>
    <row r="52" spans="1:9" x14ac:dyDescent="0.25">
      <c r="A52" s="100" t="s">
        <v>274</v>
      </c>
      <c r="B52" s="12">
        <v>250</v>
      </c>
      <c r="C52" s="40" t="s">
        <v>275</v>
      </c>
      <c r="E52" s="14"/>
      <c r="I52" s="3"/>
    </row>
    <row r="53" spans="1:9" x14ac:dyDescent="0.25">
      <c r="B53" s="14">
        <v>-208.6</v>
      </c>
      <c r="C53" s="40"/>
      <c r="E53" s="14"/>
    </row>
    <row r="54" spans="1:9" ht="15.75" thickBot="1" x14ac:dyDescent="0.3">
      <c r="B54" s="14">
        <v>-40.950000000000003</v>
      </c>
      <c r="C54" s="40"/>
      <c r="D54" s="2" t="s">
        <v>257</v>
      </c>
      <c r="E54" s="13">
        <f>SUM(E49:E53)</f>
        <v>83.4</v>
      </c>
    </row>
    <row r="55" spans="1:9" ht="15.75" thickTop="1" x14ac:dyDescent="0.25">
      <c r="A55" s="2"/>
      <c r="B55" s="12"/>
      <c r="C55" s="40"/>
      <c r="D55" s="2"/>
      <c r="E55" s="12"/>
    </row>
    <row r="56" spans="1:9" x14ac:dyDescent="0.25">
      <c r="A56" s="2"/>
      <c r="B56" s="12"/>
      <c r="C56" s="40"/>
      <c r="D56" s="100" t="s">
        <v>276</v>
      </c>
      <c r="E56" s="12">
        <v>200</v>
      </c>
      <c r="F56" s="40" t="s">
        <v>273</v>
      </c>
    </row>
    <row r="57" spans="1:9" ht="15.75" thickBot="1" x14ac:dyDescent="0.3">
      <c r="A57" s="2" t="s">
        <v>257</v>
      </c>
      <c r="B57" s="13">
        <f>SUM(B52:B56)</f>
        <v>0.45000000000000284</v>
      </c>
      <c r="C57" s="40"/>
      <c r="E57" s="14">
        <v>-96.12</v>
      </c>
    </row>
    <row r="58" spans="1:9" ht="15.75" thickTop="1" x14ac:dyDescent="0.25">
      <c r="A58" s="2"/>
      <c r="B58" s="12"/>
      <c r="C58" s="40"/>
      <c r="E58" s="14">
        <v>-30.5</v>
      </c>
    </row>
    <row r="59" spans="1:9" x14ac:dyDescent="0.25">
      <c r="A59" s="100" t="s">
        <v>277</v>
      </c>
      <c r="B59" s="12">
        <v>250</v>
      </c>
      <c r="C59" s="40" t="s">
        <v>275</v>
      </c>
      <c r="D59" s="2"/>
      <c r="E59" s="12">
        <v>-73.38</v>
      </c>
    </row>
    <row r="60" spans="1:9" x14ac:dyDescent="0.25">
      <c r="B60" s="14">
        <v>-194.5</v>
      </c>
      <c r="C60" s="40"/>
      <c r="D60" s="2"/>
      <c r="E60" s="12"/>
    </row>
    <row r="61" spans="1:9" ht="15.75" thickBot="1" x14ac:dyDescent="0.3">
      <c r="B61" s="14">
        <v>-55.5</v>
      </c>
      <c r="C61" s="40"/>
      <c r="D61" s="2" t="s">
        <v>257</v>
      </c>
      <c r="E61" s="13">
        <f>SUM(E56:E60)</f>
        <v>0</v>
      </c>
    </row>
    <row r="62" spans="1:9" ht="15.75" thickTop="1" x14ac:dyDescent="0.25">
      <c r="A62" s="47"/>
      <c r="B62" s="14"/>
      <c r="C62" s="40"/>
      <c r="D62" s="2"/>
      <c r="E62" s="12"/>
    </row>
    <row r="63" spans="1:9" ht="14.25" customHeight="1" x14ac:dyDescent="0.25">
      <c r="B63" s="14"/>
      <c r="C63" s="40"/>
      <c r="D63" s="2"/>
      <c r="E63" s="12"/>
      <c r="I63" s="3"/>
    </row>
    <row r="64" spans="1:9" x14ac:dyDescent="0.25">
      <c r="B64" s="14"/>
      <c r="C64" s="40"/>
      <c r="D64" s="2" t="s">
        <v>371</v>
      </c>
      <c r="E64" s="12">
        <v>200</v>
      </c>
      <c r="F64" s="40" t="s">
        <v>273</v>
      </c>
    </row>
    <row r="65" spans="1:9" x14ac:dyDescent="0.25">
      <c r="B65" s="14"/>
      <c r="C65" s="40"/>
      <c r="E65" s="14"/>
    </row>
    <row r="66" spans="1:9" ht="15.75" thickBot="1" x14ac:dyDescent="0.3">
      <c r="A66" s="2" t="s">
        <v>257</v>
      </c>
      <c r="B66" s="13">
        <f>SUM(B59:B65)</f>
        <v>0</v>
      </c>
      <c r="C66" s="40"/>
      <c r="E66" s="14"/>
    </row>
    <row r="67" spans="1:9" ht="15.75" thickTop="1" x14ac:dyDescent="0.25">
      <c r="B67" s="14"/>
      <c r="C67" s="40"/>
      <c r="E67" s="14"/>
    </row>
    <row r="68" spans="1:9" x14ac:dyDescent="0.25">
      <c r="C68" s="40"/>
      <c r="E68" s="14"/>
    </row>
    <row r="69" spans="1:9" ht="15.75" thickBot="1" x14ac:dyDescent="0.3">
      <c r="A69" s="2" t="s">
        <v>278</v>
      </c>
      <c r="B69" s="12">
        <v>250</v>
      </c>
      <c r="C69" s="40" t="s">
        <v>279</v>
      </c>
      <c r="D69" s="2" t="s">
        <v>257</v>
      </c>
      <c r="E69" s="13">
        <f>SUM(E64:E68)</f>
        <v>200</v>
      </c>
    </row>
    <row r="70" spans="1:9" ht="14.25" customHeight="1" thickTop="1" x14ac:dyDescent="0.25">
      <c r="C70" s="40"/>
      <c r="I70" s="3"/>
    </row>
    <row r="71" spans="1:9" x14ac:dyDescent="0.25">
      <c r="B71" s="14"/>
      <c r="C71" s="40"/>
    </row>
    <row r="72" spans="1:9" x14ac:dyDescent="0.25">
      <c r="A72" s="2"/>
      <c r="B72" s="12"/>
      <c r="C72" s="40"/>
      <c r="D72" s="2" t="s">
        <v>280</v>
      </c>
      <c r="E72" s="12">
        <v>200</v>
      </c>
      <c r="F72" s="40" t="s">
        <v>281</v>
      </c>
    </row>
    <row r="73" spans="1:9" ht="15.75" thickBot="1" x14ac:dyDescent="0.3">
      <c r="A73" s="2" t="s">
        <v>257</v>
      </c>
      <c r="B73" s="13">
        <f>SUM(B69:B72)</f>
        <v>250</v>
      </c>
      <c r="C73" s="40"/>
      <c r="E73" s="14">
        <v>-181.28</v>
      </c>
    </row>
    <row r="74" spans="1:9" ht="15.75" thickTop="1" x14ac:dyDescent="0.25">
      <c r="A74" s="2"/>
      <c r="B74" s="12"/>
      <c r="C74" s="40"/>
      <c r="E74" s="14"/>
    </row>
    <row r="75" spans="1:9" x14ac:dyDescent="0.25">
      <c r="A75" s="101" t="s">
        <v>282</v>
      </c>
      <c r="B75" s="12">
        <v>250</v>
      </c>
      <c r="C75" s="40" t="s">
        <v>279</v>
      </c>
      <c r="E75" s="14"/>
    </row>
    <row r="76" spans="1:9" x14ac:dyDescent="0.25">
      <c r="B76" s="14">
        <v>-107.29</v>
      </c>
      <c r="C76" s="40"/>
      <c r="E76" s="14"/>
    </row>
    <row r="77" spans="1:9" ht="15.75" thickBot="1" x14ac:dyDescent="0.3">
      <c r="B77" s="14">
        <v>-31.5</v>
      </c>
      <c r="C77" s="40"/>
      <c r="D77" s="2" t="s">
        <v>257</v>
      </c>
      <c r="E77" s="13">
        <f>SUM(E72:E76)</f>
        <v>18.72</v>
      </c>
    </row>
    <row r="78" spans="1:9" ht="15.75" thickTop="1" x14ac:dyDescent="0.25">
      <c r="B78" s="6">
        <v>-27</v>
      </c>
      <c r="C78" s="40"/>
    </row>
    <row r="79" spans="1:9" ht="14.25" customHeight="1" x14ac:dyDescent="0.25">
      <c r="B79" s="14">
        <v>-46.88</v>
      </c>
      <c r="C79" s="40"/>
    </row>
    <row r="80" spans="1:9" x14ac:dyDescent="0.25">
      <c r="B80" s="14">
        <v>-68.83</v>
      </c>
      <c r="C80" s="40"/>
      <c r="D80" s="102" t="s">
        <v>283</v>
      </c>
      <c r="E80" s="12">
        <v>200</v>
      </c>
      <c r="F80" s="40" t="s">
        <v>284</v>
      </c>
    </row>
    <row r="81" spans="1:9" x14ac:dyDescent="0.25">
      <c r="B81" s="14"/>
      <c r="C81" s="40"/>
      <c r="E81" s="14">
        <v>-85.73</v>
      </c>
    </row>
    <row r="82" spans="1:9" ht="15.75" thickBot="1" x14ac:dyDescent="0.3">
      <c r="A82" s="2" t="s">
        <v>257</v>
      </c>
      <c r="B82" s="13">
        <f>SUM(B75:B81)</f>
        <v>-31.500000000000021</v>
      </c>
      <c r="C82" s="40"/>
      <c r="D82" s="73">
        <v>43450</v>
      </c>
      <c r="E82" s="14">
        <v>-80.86</v>
      </c>
      <c r="H82" s="2"/>
      <c r="I82" s="12"/>
    </row>
    <row r="83" spans="1:9" ht="15.75" thickTop="1" x14ac:dyDescent="0.25">
      <c r="C83" s="40"/>
      <c r="D83" s="2"/>
      <c r="E83" s="14">
        <v>-105.33</v>
      </c>
      <c r="H83" s="2"/>
      <c r="I83" s="12"/>
    </row>
    <row r="84" spans="1:9" x14ac:dyDescent="0.25">
      <c r="A84" s="2" t="s">
        <v>285</v>
      </c>
      <c r="B84" s="12">
        <v>250</v>
      </c>
      <c r="C84" s="40" t="s">
        <v>286</v>
      </c>
      <c r="D84" s="2"/>
      <c r="E84" s="14">
        <v>-94.67</v>
      </c>
      <c r="I84" s="14"/>
    </row>
    <row r="85" spans="1:9" x14ac:dyDescent="0.25">
      <c r="B85" s="14">
        <v>-196</v>
      </c>
      <c r="C85" s="40"/>
      <c r="D85" s="2"/>
      <c r="E85" s="14">
        <v>-33.409999999999997</v>
      </c>
      <c r="I85" s="3"/>
    </row>
    <row r="86" spans="1:9" ht="15.75" thickBot="1" x14ac:dyDescent="0.3">
      <c r="B86" s="14"/>
      <c r="C86" s="40"/>
      <c r="D86" s="2" t="s">
        <v>257</v>
      </c>
      <c r="E86" s="13">
        <f>SUM(E81:E85)</f>
        <v>-400</v>
      </c>
      <c r="F86" s="40" t="s">
        <v>288</v>
      </c>
    </row>
    <row r="87" spans="1:9" ht="15.75" thickTop="1" x14ac:dyDescent="0.25">
      <c r="B87" s="14"/>
      <c r="C87" s="40"/>
      <c r="D87" s="99" t="s">
        <v>287</v>
      </c>
      <c r="E87" s="14"/>
      <c r="F87" s="72" t="s">
        <v>430</v>
      </c>
    </row>
    <row r="88" spans="1:9" ht="15.75" thickBot="1" x14ac:dyDescent="0.3">
      <c r="A88" s="2" t="s">
        <v>257</v>
      </c>
      <c r="B88" s="13">
        <f>SUM(B84:B87)</f>
        <v>54</v>
      </c>
      <c r="C88" s="40"/>
      <c r="E88" s="12">
        <v>200</v>
      </c>
    </row>
    <row r="89" spans="1:9" ht="15.75" thickTop="1" x14ac:dyDescent="0.25">
      <c r="A89" s="2"/>
      <c r="B89" s="12"/>
      <c r="C89" s="40"/>
      <c r="E89" s="14">
        <v>-200</v>
      </c>
    </row>
    <row r="90" spans="1:9" x14ac:dyDescent="0.25">
      <c r="A90" s="99" t="s">
        <v>289</v>
      </c>
      <c r="B90" s="12">
        <v>250</v>
      </c>
      <c r="C90" s="40" t="s">
        <v>286</v>
      </c>
      <c r="E90" s="14"/>
    </row>
    <row r="91" spans="1:9" x14ac:dyDescent="0.25">
      <c r="A91" t="s">
        <v>290</v>
      </c>
      <c r="B91" s="79">
        <v>-122.82</v>
      </c>
      <c r="C91" s="40"/>
      <c r="D91" s="2"/>
      <c r="E91" s="14"/>
    </row>
    <row r="92" spans="1:9" x14ac:dyDescent="0.25">
      <c r="A92" s="15"/>
      <c r="B92" s="14">
        <v>-40.450000000000003</v>
      </c>
      <c r="C92" s="40"/>
      <c r="D92" s="2" t="s">
        <v>257</v>
      </c>
      <c r="E92" s="12"/>
    </row>
    <row r="93" spans="1:9" ht="15.75" thickBot="1" x14ac:dyDescent="0.3">
      <c r="A93" s="76">
        <v>43479</v>
      </c>
      <c r="B93" s="14">
        <v>-37.729999999999997</v>
      </c>
      <c r="C93" s="40"/>
      <c r="E93" s="13">
        <f>SUM(E88:E92)</f>
        <v>0</v>
      </c>
    </row>
    <row r="94" spans="1:9" ht="15.75" thickTop="1" x14ac:dyDescent="0.25">
      <c r="B94" s="14">
        <v>-48.12</v>
      </c>
      <c r="F94" s="40" t="s">
        <v>292</v>
      </c>
    </row>
    <row r="95" spans="1:9" ht="15.75" thickBot="1" x14ac:dyDescent="0.3">
      <c r="A95" s="2" t="s">
        <v>257</v>
      </c>
      <c r="B95" s="13">
        <f>SUM(B90:B94)</f>
        <v>0.88000000000000966</v>
      </c>
      <c r="D95" s="2" t="s">
        <v>291</v>
      </c>
    </row>
    <row r="96" spans="1:9" ht="15.75" thickTop="1" x14ac:dyDescent="0.25">
      <c r="D96" s="2"/>
      <c r="E96" s="12">
        <v>100</v>
      </c>
    </row>
    <row r="97" spans="1:5" x14ac:dyDescent="0.25">
      <c r="E97" s="12">
        <v>-50.44</v>
      </c>
    </row>
    <row r="98" spans="1:5" x14ac:dyDescent="0.25">
      <c r="D98" s="2"/>
      <c r="E98" s="14"/>
    </row>
    <row r="99" spans="1:5" x14ac:dyDescent="0.25">
      <c r="A99" s="2"/>
      <c r="B99" s="43"/>
      <c r="D99" s="2" t="s">
        <v>257</v>
      </c>
      <c r="E99" s="12"/>
    </row>
    <row r="100" spans="1:5" ht="15.75" thickBot="1" x14ac:dyDescent="0.3">
      <c r="E100" s="13">
        <f>SUM(E96:E99)</f>
        <v>49.56</v>
      </c>
    </row>
    <row r="101" spans="1:5" ht="15.75" thickTop="1" x14ac:dyDescent="0.25">
      <c r="D101" s="2"/>
      <c r="E101" s="14"/>
    </row>
    <row r="102" spans="1:5" x14ac:dyDescent="0.25">
      <c r="D102" s="2"/>
      <c r="E102" s="12"/>
    </row>
    <row r="103" spans="1:5" x14ac:dyDescent="0.25">
      <c r="B103" s="6"/>
      <c r="D103" s="2"/>
      <c r="E103" s="12"/>
    </row>
    <row r="104" spans="1:5" x14ac:dyDescent="0.25">
      <c r="B104" s="6"/>
      <c r="E104" s="12"/>
    </row>
    <row r="105" spans="1:5" x14ac:dyDescent="0.25">
      <c r="E105" s="14"/>
    </row>
    <row r="106" spans="1:5" x14ac:dyDescent="0.25">
      <c r="E106" s="14"/>
    </row>
    <row r="107" spans="1:5" x14ac:dyDescent="0.25">
      <c r="D107" s="2"/>
      <c r="E107" s="14"/>
    </row>
    <row r="108" spans="1:5" x14ac:dyDescent="0.25">
      <c r="D108" s="2"/>
      <c r="E108" s="12"/>
    </row>
    <row r="109" spans="1:5" x14ac:dyDescent="0.25">
      <c r="E109" s="1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F26" sqref="F26"/>
    </sheetView>
  </sheetViews>
  <sheetFormatPr defaultRowHeight="15" x14ac:dyDescent="0.25"/>
  <cols>
    <col min="1" max="1" width="16.5703125" customWidth="1"/>
    <col min="2" max="2" width="11.140625" customWidth="1"/>
    <col min="3" max="3" width="9.5703125" bestFit="1" customWidth="1"/>
    <col min="4" max="4" width="10.7109375" customWidth="1"/>
    <col min="5" max="5" width="4.7109375" customWidth="1"/>
    <col min="6" max="6" width="39.85546875" customWidth="1"/>
  </cols>
  <sheetData>
    <row r="1" spans="1:6" x14ac:dyDescent="0.25">
      <c r="A1" s="108" t="s">
        <v>293</v>
      </c>
      <c r="B1" s="108"/>
      <c r="C1" s="108"/>
      <c r="D1" s="108"/>
    </row>
    <row r="3" spans="1:6" x14ac:dyDescent="0.25">
      <c r="B3" s="90" t="s">
        <v>294</v>
      </c>
      <c r="C3" s="90" t="s">
        <v>295</v>
      </c>
      <c r="D3" s="90" t="s">
        <v>3</v>
      </c>
    </row>
    <row r="4" spans="1:6" x14ac:dyDescent="0.25">
      <c r="A4" s="2" t="s">
        <v>296</v>
      </c>
      <c r="B4" s="5"/>
      <c r="D4" s="1"/>
    </row>
    <row r="5" spans="1:6" x14ac:dyDescent="0.25">
      <c r="A5" t="s">
        <v>297</v>
      </c>
      <c r="B5" s="5">
        <v>1100</v>
      </c>
      <c r="C5" s="5">
        <v>-550</v>
      </c>
      <c r="D5" s="1">
        <f>C5-B5</f>
        <v>-1650</v>
      </c>
      <c r="F5" t="s">
        <v>298</v>
      </c>
    </row>
    <row r="6" spans="1:6" x14ac:dyDescent="0.25">
      <c r="A6" t="s">
        <v>299</v>
      </c>
      <c r="B6" s="5">
        <v>2000</v>
      </c>
      <c r="C6" s="1">
        <v>-350</v>
      </c>
      <c r="D6" s="1">
        <f>C6-B6</f>
        <v>-2350</v>
      </c>
    </row>
    <row r="7" spans="1:6" x14ac:dyDescent="0.25">
      <c r="A7" t="s">
        <v>300</v>
      </c>
      <c r="B7" s="5"/>
      <c r="C7" s="5"/>
      <c r="D7" s="1">
        <f>C7-B7</f>
        <v>0</v>
      </c>
    </row>
    <row r="8" spans="1:6" x14ac:dyDescent="0.25">
      <c r="A8" t="s">
        <v>301</v>
      </c>
      <c r="B8" s="5">
        <v>1900</v>
      </c>
      <c r="C8" s="5">
        <v>-450</v>
      </c>
      <c r="D8" s="1">
        <f>C8-B8</f>
        <v>-2350</v>
      </c>
      <c r="F8" t="s">
        <v>302</v>
      </c>
    </row>
    <row r="9" spans="1:6" ht="15.75" thickBot="1" x14ac:dyDescent="0.3">
      <c r="A9" s="2" t="s">
        <v>303</v>
      </c>
      <c r="B9" s="8">
        <f>SUM(B5:B8)</f>
        <v>5000</v>
      </c>
      <c r="C9" s="8">
        <f>SUM(C5:C8)</f>
        <v>-1350</v>
      </c>
      <c r="D9" s="8">
        <f>C9-B9</f>
        <v>-6350</v>
      </c>
    </row>
    <row r="10" spans="1:6" ht="15.75" thickTop="1" x14ac:dyDescent="0.25"/>
    <row r="12" spans="1:6" x14ac:dyDescent="0.25">
      <c r="A12" s="2" t="s">
        <v>304</v>
      </c>
    </row>
    <row r="13" spans="1:6" x14ac:dyDescent="0.25">
      <c r="A13" t="s">
        <v>299</v>
      </c>
      <c r="B13" s="9">
        <v>300</v>
      </c>
      <c r="C13" s="5">
        <v>500</v>
      </c>
      <c r="D13" s="5">
        <f t="shared" ref="D13:D20" si="0">B13-C13</f>
        <v>-200</v>
      </c>
    </row>
    <row r="14" spans="1:6" x14ac:dyDescent="0.25">
      <c r="A14" t="s">
        <v>305</v>
      </c>
      <c r="B14" s="9">
        <v>200</v>
      </c>
      <c r="C14" s="5"/>
      <c r="D14" s="5">
        <f t="shared" si="0"/>
        <v>200</v>
      </c>
    </row>
    <row r="15" spans="1:6" x14ac:dyDescent="0.25">
      <c r="A15" t="s">
        <v>306</v>
      </c>
      <c r="B15" s="9">
        <v>1000</v>
      </c>
      <c r="C15" s="5">
        <v>534.79</v>
      </c>
      <c r="D15" s="5">
        <f t="shared" si="0"/>
        <v>465.21000000000004</v>
      </c>
      <c r="F15" t="s">
        <v>307</v>
      </c>
    </row>
    <row r="16" spans="1:6" x14ac:dyDescent="0.25">
      <c r="A16" t="s">
        <v>308</v>
      </c>
      <c r="B16" s="9">
        <v>500</v>
      </c>
      <c r="C16" s="5">
        <v>410.95</v>
      </c>
      <c r="D16" s="5">
        <f t="shared" si="0"/>
        <v>89.050000000000011</v>
      </c>
      <c r="F16" t="s">
        <v>309</v>
      </c>
    </row>
    <row r="17" spans="1:6" x14ac:dyDescent="0.25">
      <c r="A17" t="s">
        <v>310</v>
      </c>
      <c r="B17" s="9">
        <v>250</v>
      </c>
      <c r="C17" s="5"/>
      <c r="D17" s="5">
        <f t="shared" si="0"/>
        <v>250</v>
      </c>
      <c r="F17" t="s">
        <v>311</v>
      </c>
    </row>
    <row r="18" spans="1:6" x14ac:dyDescent="0.25">
      <c r="A18" t="s">
        <v>312</v>
      </c>
      <c r="B18" s="9">
        <v>1000</v>
      </c>
      <c r="C18" s="5"/>
      <c r="D18" s="5">
        <f t="shared" si="0"/>
        <v>1000</v>
      </c>
    </row>
    <row r="19" spans="1:6" x14ac:dyDescent="0.25">
      <c r="A19" t="s">
        <v>313</v>
      </c>
      <c r="B19" s="9"/>
      <c r="C19" s="5"/>
      <c r="D19" s="5">
        <f t="shared" si="0"/>
        <v>0</v>
      </c>
    </row>
    <row r="20" spans="1:6" x14ac:dyDescent="0.25">
      <c r="A20" t="s">
        <v>314</v>
      </c>
      <c r="B20" s="9">
        <v>300</v>
      </c>
      <c r="C20" s="5"/>
      <c r="D20" s="5">
        <f t="shared" si="0"/>
        <v>300</v>
      </c>
      <c r="F20" t="s">
        <v>315</v>
      </c>
    </row>
    <row r="21" spans="1:6" ht="15.75" thickBot="1" x14ac:dyDescent="0.3">
      <c r="A21" s="2" t="s">
        <v>316</v>
      </c>
      <c r="B21" s="10">
        <f>SUM(B13:B20)</f>
        <v>3550</v>
      </c>
      <c r="C21" s="4">
        <f>SUM(C13:C20)</f>
        <v>1445.74</v>
      </c>
      <c r="D21" s="10">
        <f>B21-C21</f>
        <v>2104.2600000000002</v>
      </c>
    </row>
    <row r="22" spans="1:6" ht="15.75" thickTop="1" x14ac:dyDescent="0.25"/>
    <row r="23" spans="1:6" x14ac:dyDescent="0.25">
      <c r="A23" s="2" t="s">
        <v>317</v>
      </c>
      <c r="B23" s="1">
        <f>B9-B21</f>
        <v>1450</v>
      </c>
      <c r="C23" s="1">
        <f>C9-C21</f>
        <v>-2795.74</v>
      </c>
      <c r="D23" s="1">
        <f>C23-B23</f>
        <v>-4245.74</v>
      </c>
    </row>
    <row r="25" spans="1:6" x14ac:dyDescent="0.25">
      <c r="B25" t="s">
        <v>299</v>
      </c>
      <c r="C25" s="1">
        <f>C6-C13-C20</f>
        <v>-850</v>
      </c>
    </row>
    <row r="26" spans="1:6" x14ac:dyDescent="0.25">
      <c r="B26" t="s">
        <v>306</v>
      </c>
      <c r="C26" s="1">
        <f>C5-C15</f>
        <v>-1084.79</v>
      </c>
    </row>
    <row r="27" spans="1:6" x14ac:dyDescent="0.25">
      <c r="B27" t="s">
        <v>318</v>
      </c>
      <c r="C27" s="1">
        <f>C23-C25-C26</f>
        <v>-860.94999999999982</v>
      </c>
    </row>
  </sheetData>
  <mergeCells count="1">
    <mergeCell ref="A1:D1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A26" workbookViewId="0">
      <selection activeCell="E45" sqref="E45"/>
    </sheetView>
  </sheetViews>
  <sheetFormatPr defaultRowHeight="15" x14ac:dyDescent="0.25"/>
  <cols>
    <col min="1" max="5" width="12.5703125" customWidth="1"/>
    <col min="6" max="6" width="13.7109375" customWidth="1"/>
    <col min="7" max="8" width="12.5703125" customWidth="1"/>
  </cols>
  <sheetData>
    <row r="1" spans="1:9" ht="18.75" x14ac:dyDescent="0.3">
      <c r="A1" s="46" t="s">
        <v>253</v>
      </c>
      <c r="B1" s="42">
        <v>100</v>
      </c>
      <c r="C1" s="44"/>
      <c r="D1" s="46" t="s">
        <v>274</v>
      </c>
      <c r="E1" s="43">
        <v>100</v>
      </c>
      <c r="F1" s="44"/>
      <c r="G1" s="46" t="s">
        <v>285</v>
      </c>
      <c r="H1" s="43">
        <v>100</v>
      </c>
      <c r="I1" s="44"/>
    </row>
    <row r="2" spans="1:9" x14ac:dyDescent="0.25">
      <c r="B2" s="44"/>
      <c r="C2" s="44"/>
      <c r="E2" s="44"/>
      <c r="F2" s="44"/>
      <c r="H2" s="44"/>
      <c r="I2" s="44"/>
    </row>
    <row r="3" spans="1:9" x14ac:dyDescent="0.25">
      <c r="B3" s="44"/>
      <c r="C3" s="44"/>
      <c r="E3" s="44"/>
      <c r="F3" s="44"/>
      <c r="H3" s="44"/>
      <c r="I3" s="44"/>
    </row>
    <row r="4" spans="1:9" x14ac:dyDescent="0.25">
      <c r="B4" s="44"/>
      <c r="C4" s="44"/>
      <c r="E4" s="44"/>
      <c r="F4" s="44"/>
      <c r="H4" s="44"/>
      <c r="I4" s="44"/>
    </row>
    <row r="5" spans="1:9" x14ac:dyDescent="0.25">
      <c r="B5" s="44"/>
      <c r="C5" s="44"/>
      <c r="E5" s="44"/>
      <c r="F5" s="44"/>
      <c r="H5" s="44"/>
      <c r="I5" s="44"/>
    </row>
    <row r="6" spans="1:9" x14ac:dyDescent="0.25">
      <c r="B6" s="44"/>
      <c r="C6" s="44"/>
      <c r="E6" s="44"/>
      <c r="F6" s="44"/>
      <c r="H6" s="44"/>
      <c r="I6" s="44"/>
    </row>
    <row r="7" spans="1:9" x14ac:dyDescent="0.25">
      <c r="B7" s="44"/>
      <c r="C7" s="44"/>
      <c r="E7" s="44"/>
      <c r="F7" s="44"/>
      <c r="H7" s="44"/>
      <c r="I7" s="44"/>
    </row>
    <row r="8" spans="1:9" ht="15.75" thickBot="1" x14ac:dyDescent="0.3">
      <c r="A8" s="43" t="s">
        <v>319</v>
      </c>
      <c r="B8" s="45">
        <f>SUM(B1:B7)</f>
        <v>100</v>
      </c>
      <c r="C8" s="44"/>
      <c r="D8" s="43" t="s">
        <v>319</v>
      </c>
      <c r="E8" s="45">
        <f>SUM(E1:E7)</f>
        <v>100</v>
      </c>
      <c r="F8" s="44"/>
      <c r="G8" s="43" t="s">
        <v>319</v>
      </c>
      <c r="H8" s="45">
        <f>SUM(H1:H7)</f>
        <v>100</v>
      </c>
      <c r="I8" s="44"/>
    </row>
    <row r="9" spans="1:9" ht="15.75" thickTop="1" x14ac:dyDescent="0.25">
      <c r="A9" s="44"/>
      <c r="B9" s="44"/>
      <c r="C9" s="44"/>
      <c r="D9" s="44"/>
      <c r="E9" s="44"/>
      <c r="F9" s="44"/>
      <c r="G9" s="44"/>
      <c r="H9" s="44"/>
      <c r="I9" s="44"/>
    </row>
    <row r="10" spans="1:9" x14ac:dyDescent="0.2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8.75" x14ac:dyDescent="0.3">
      <c r="A11" s="46" t="s">
        <v>258</v>
      </c>
      <c r="B11" s="43">
        <v>100</v>
      </c>
      <c r="C11" s="44"/>
      <c r="D11" s="46" t="s">
        <v>277</v>
      </c>
      <c r="E11" s="43">
        <v>100</v>
      </c>
      <c r="F11" s="44"/>
      <c r="G11" s="46" t="s">
        <v>289</v>
      </c>
      <c r="H11" s="43">
        <v>100</v>
      </c>
      <c r="I11" s="44"/>
    </row>
    <row r="12" spans="1:9" x14ac:dyDescent="0.25">
      <c r="B12" s="44"/>
      <c r="C12" s="44"/>
      <c r="E12" s="44"/>
      <c r="F12" s="44"/>
      <c r="H12" s="44"/>
      <c r="I12" s="44"/>
    </row>
    <row r="13" spans="1:9" x14ac:dyDescent="0.25">
      <c r="B13" s="44"/>
      <c r="C13" s="44"/>
      <c r="E13" s="44"/>
      <c r="F13" s="44"/>
      <c r="H13" s="44"/>
      <c r="I13" s="44"/>
    </row>
    <row r="14" spans="1:9" x14ac:dyDescent="0.25">
      <c r="B14" s="44"/>
      <c r="C14" s="44"/>
      <c r="E14" s="44"/>
      <c r="F14" s="44"/>
      <c r="H14" s="44"/>
      <c r="I14" s="44"/>
    </row>
    <row r="15" spans="1:9" x14ac:dyDescent="0.25">
      <c r="B15" s="44"/>
      <c r="C15" s="44"/>
      <c r="E15" s="44"/>
      <c r="F15" s="44"/>
      <c r="H15" s="44"/>
      <c r="I15" s="44"/>
    </row>
    <row r="16" spans="1:9" x14ac:dyDescent="0.25">
      <c r="B16" s="44"/>
      <c r="C16" s="44"/>
      <c r="E16" s="44"/>
      <c r="F16" s="44"/>
      <c r="H16" s="44"/>
      <c r="I16" s="44"/>
    </row>
    <row r="17" spans="1:9" x14ac:dyDescent="0.25">
      <c r="B17" s="44"/>
      <c r="C17" s="44"/>
      <c r="E17" s="44"/>
      <c r="F17" s="44"/>
      <c r="H17" s="44"/>
      <c r="I17" s="44"/>
    </row>
    <row r="18" spans="1:9" ht="15.75" thickBot="1" x14ac:dyDescent="0.3">
      <c r="A18" s="43" t="s">
        <v>319</v>
      </c>
      <c r="B18" s="45">
        <f>SUM(B11:B17)</f>
        <v>100</v>
      </c>
      <c r="C18" s="44"/>
      <c r="D18" s="43" t="s">
        <v>319</v>
      </c>
      <c r="E18" s="45">
        <f>SUM(E11:E17)</f>
        <v>100</v>
      </c>
      <c r="F18" s="44"/>
      <c r="G18" s="43" t="s">
        <v>319</v>
      </c>
      <c r="H18" s="45">
        <f>SUM(H11:H17)</f>
        <v>100</v>
      </c>
      <c r="I18" s="44"/>
    </row>
    <row r="19" spans="1:9" ht="15.75" thickTop="1" x14ac:dyDescent="0.25">
      <c r="A19" s="44"/>
      <c r="B19" s="44"/>
      <c r="C19" s="44"/>
      <c r="D19" s="44"/>
      <c r="E19" s="44"/>
      <c r="F19" s="44"/>
      <c r="G19" s="44"/>
      <c r="H19" s="44"/>
      <c r="I19" s="44"/>
    </row>
    <row r="20" spans="1:9" x14ac:dyDescent="0.25">
      <c r="A20" s="44"/>
      <c r="B20" s="44"/>
      <c r="C20" s="44"/>
      <c r="D20" s="44"/>
      <c r="E20" s="44"/>
      <c r="F20" s="44"/>
      <c r="G20" s="44"/>
      <c r="H20" s="44"/>
      <c r="I20" s="44"/>
    </row>
    <row r="21" spans="1:9" ht="18.75" x14ac:dyDescent="0.3">
      <c r="A21" s="46" t="s">
        <v>260</v>
      </c>
      <c r="B21" s="43">
        <v>100</v>
      </c>
      <c r="C21" s="44"/>
      <c r="D21" s="46" t="s">
        <v>278</v>
      </c>
      <c r="E21" s="43">
        <v>100</v>
      </c>
      <c r="F21" s="44"/>
      <c r="G21" s="46" t="s">
        <v>262</v>
      </c>
      <c r="H21" s="43">
        <v>100</v>
      </c>
      <c r="I21" s="44"/>
    </row>
    <row r="22" spans="1:9" x14ac:dyDescent="0.25">
      <c r="B22" s="44"/>
      <c r="C22" s="44"/>
      <c r="E22" s="44"/>
      <c r="F22" s="44"/>
      <c r="G22" s="73">
        <v>43455</v>
      </c>
      <c r="H22" s="44">
        <v>-5.28</v>
      </c>
      <c r="I22" s="44"/>
    </row>
    <row r="23" spans="1:9" x14ac:dyDescent="0.25">
      <c r="B23" s="44"/>
      <c r="C23" s="44"/>
      <c r="E23" s="44"/>
      <c r="F23" s="44"/>
      <c r="G23" s="61">
        <v>43566</v>
      </c>
      <c r="H23" s="44">
        <v>-3.33</v>
      </c>
      <c r="I23" s="44"/>
    </row>
    <row r="24" spans="1:9" x14ac:dyDescent="0.25">
      <c r="B24" s="44"/>
      <c r="C24" s="44"/>
      <c r="E24" s="44"/>
      <c r="F24" s="44"/>
      <c r="H24" s="44"/>
      <c r="I24" s="44"/>
    </row>
    <row r="25" spans="1:9" x14ac:dyDescent="0.25">
      <c r="B25" s="44"/>
      <c r="C25" s="44"/>
      <c r="E25" s="44"/>
      <c r="F25" s="44"/>
      <c r="H25" s="44"/>
      <c r="I25" s="44"/>
    </row>
    <row r="26" spans="1:9" x14ac:dyDescent="0.25">
      <c r="B26" s="44"/>
      <c r="C26" s="44"/>
      <c r="E26" s="44"/>
      <c r="F26" s="44"/>
      <c r="H26" s="44"/>
      <c r="I26" s="44"/>
    </row>
    <row r="27" spans="1:9" x14ac:dyDescent="0.25">
      <c r="B27" s="44"/>
      <c r="C27" s="44"/>
      <c r="E27" s="44"/>
      <c r="F27" s="44"/>
      <c r="H27" s="44"/>
      <c r="I27" s="44"/>
    </row>
    <row r="28" spans="1:9" ht="15.75" thickBot="1" x14ac:dyDescent="0.3">
      <c r="A28" s="43" t="s">
        <v>319</v>
      </c>
      <c r="B28" s="45">
        <f>SUM(B21:B27)</f>
        <v>100</v>
      </c>
      <c r="C28" s="44"/>
      <c r="D28" s="43" t="s">
        <v>319</v>
      </c>
      <c r="E28" s="45">
        <f>SUM(E21:E27)</f>
        <v>100</v>
      </c>
      <c r="F28" s="44"/>
      <c r="G28" s="43" t="s">
        <v>319</v>
      </c>
      <c r="H28" s="45">
        <f>SUM(H21:H27)</f>
        <v>91.39</v>
      </c>
      <c r="I28" s="44"/>
    </row>
    <row r="29" spans="1:9" ht="15.75" thickTop="1" x14ac:dyDescent="0.25">
      <c r="A29" s="44"/>
      <c r="B29" s="44"/>
      <c r="C29" s="44"/>
      <c r="D29" s="44"/>
      <c r="E29" s="44"/>
      <c r="F29" s="44"/>
      <c r="G29" s="44"/>
      <c r="H29" s="44"/>
      <c r="I29" s="44"/>
    </row>
    <row r="30" spans="1:9" x14ac:dyDescent="0.2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8.75" x14ac:dyDescent="0.3">
      <c r="A31" s="46" t="s">
        <v>369</v>
      </c>
      <c r="B31" s="43">
        <v>100</v>
      </c>
      <c r="C31" s="44"/>
      <c r="D31" s="46" t="s">
        <v>282</v>
      </c>
      <c r="E31" s="43">
        <v>100</v>
      </c>
      <c r="F31" s="44"/>
      <c r="G31" s="46" t="s">
        <v>259</v>
      </c>
      <c r="H31" s="43">
        <v>100</v>
      </c>
      <c r="I31" s="44"/>
    </row>
    <row r="32" spans="1:9" x14ac:dyDescent="0.25">
      <c r="B32" s="44"/>
      <c r="C32" s="44"/>
      <c r="E32" s="44"/>
      <c r="F32" s="44"/>
      <c r="G32" s="73">
        <v>43455</v>
      </c>
      <c r="H32" s="44">
        <v>-5.28</v>
      </c>
      <c r="I32" s="44"/>
    </row>
    <row r="33" spans="1:9" x14ac:dyDescent="0.25">
      <c r="B33" s="44"/>
      <c r="C33" s="44"/>
      <c r="E33" s="44"/>
      <c r="F33" s="44"/>
      <c r="H33" s="44">
        <v>-3.33</v>
      </c>
      <c r="I33" s="44"/>
    </row>
    <row r="34" spans="1:9" x14ac:dyDescent="0.25">
      <c r="B34" s="44"/>
      <c r="C34" s="44"/>
      <c r="E34" s="44"/>
      <c r="F34" s="44"/>
      <c r="H34" s="44"/>
      <c r="I34" s="44"/>
    </row>
    <row r="35" spans="1:9" x14ac:dyDescent="0.25">
      <c r="B35" s="44"/>
      <c r="C35" s="44"/>
      <c r="E35" s="44"/>
      <c r="F35" s="44"/>
      <c r="H35" s="44"/>
      <c r="I35" s="44"/>
    </row>
    <row r="36" spans="1:9" x14ac:dyDescent="0.25">
      <c r="B36" s="44"/>
      <c r="C36" s="44"/>
      <c r="E36" s="44"/>
      <c r="F36" s="44"/>
      <c r="H36" s="44"/>
      <c r="I36" s="44"/>
    </row>
    <row r="37" spans="1:9" x14ac:dyDescent="0.25">
      <c r="B37" s="44"/>
      <c r="C37" s="44"/>
      <c r="E37" s="44"/>
      <c r="F37" s="44"/>
      <c r="H37" s="44"/>
      <c r="I37" s="44"/>
    </row>
    <row r="38" spans="1:9" ht="15.75" thickBot="1" x14ac:dyDescent="0.3">
      <c r="A38" s="43" t="s">
        <v>319</v>
      </c>
      <c r="B38" s="45">
        <f>SUM(B31:B37)</f>
        <v>100</v>
      </c>
      <c r="C38" s="44"/>
      <c r="D38" s="43" t="s">
        <v>319</v>
      </c>
      <c r="E38" s="45">
        <f>SUM(E31:E37)</f>
        <v>100</v>
      </c>
      <c r="F38" s="44"/>
      <c r="G38" s="43" t="s">
        <v>319</v>
      </c>
      <c r="H38" s="45">
        <f>SUM(H31:H37)</f>
        <v>91.39</v>
      </c>
      <c r="I38" s="44"/>
    </row>
    <row r="39" spans="1:9" ht="15.75" thickTop="1" x14ac:dyDescent="0.25">
      <c r="A39" s="44"/>
      <c r="B39" s="44"/>
      <c r="C39" s="44"/>
      <c r="D39" s="44"/>
      <c r="E39" s="44"/>
      <c r="F39" s="44"/>
      <c r="G39" s="44"/>
      <c r="H39" s="44"/>
      <c r="I39" s="44"/>
    </row>
    <row r="40" spans="1:9" x14ac:dyDescent="0.2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8.75" x14ac:dyDescent="0.3">
      <c r="A41" s="46" t="s">
        <v>267</v>
      </c>
      <c r="B41" s="43">
        <v>100</v>
      </c>
      <c r="C41" s="44"/>
      <c r="D41" s="46" t="s">
        <v>255</v>
      </c>
      <c r="E41" s="43">
        <v>100</v>
      </c>
      <c r="F41" s="44"/>
      <c r="G41" s="44"/>
      <c r="H41" s="44"/>
      <c r="I41" s="44"/>
    </row>
    <row r="42" spans="1:9" x14ac:dyDescent="0.25">
      <c r="B42" s="44"/>
      <c r="C42" s="44"/>
      <c r="D42" s="73">
        <v>43402</v>
      </c>
      <c r="E42" s="44">
        <v>-29</v>
      </c>
      <c r="F42" s="44"/>
      <c r="G42" s="44"/>
      <c r="H42" s="44"/>
      <c r="I42" s="44"/>
    </row>
    <row r="43" spans="1:9" x14ac:dyDescent="0.25">
      <c r="B43" s="44"/>
      <c r="C43" s="44"/>
      <c r="D43" s="73">
        <v>43455</v>
      </c>
      <c r="E43" s="44">
        <v>-5.28</v>
      </c>
      <c r="F43" s="44"/>
      <c r="G43" s="44"/>
      <c r="H43" s="44"/>
      <c r="I43" s="44"/>
    </row>
    <row r="44" spans="1:9" x14ac:dyDescent="0.25">
      <c r="B44" s="44"/>
      <c r="C44" s="44"/>
      <c r="D44" s="61">
        <v>43566</v>
      </c>
      <c r="E44" s="44">
        <v>-3.34</v>
      </c>
      <c r="F44" s="44"/>
      <c r="G44" s="44"/>
      <c r="H44" s="44"/>
      <c r="I44" s="44"/>
    </row>
    <row r="45" spans="1:9" x14ac:dyDescent="0.25">
      <c r="B45" s="44"/>
      <c r="C45" s="44"/>
      <c r="E45" s="44"/>
      <c r="F45" s="44"/>
      <c r="G45" s="44"/>
      <c r="H45" s="44"/>
      <c r="I45" s="44"/>
    </row>
    <row r="46" spans="1:9" x14ac:dyDescent="0.25">
      <c r="B46" s="44"/>
      <c r="C46" s="44"/>
      <c r="E46" s="44"/>
      <c r="F46" s="44"/>
      <c r="G46" s="44"/>
      <c r="H46" s="44"/>
      <c r="I46" s="44"/>
    </row>
    <row r="47" spans="1:9" x14ac:dyDescent="0.25">
      <c r="B47" s="44"/>
      <c r="C47" s="44"/>
      <c r="E47" s="44"/>
      <c r="F47" s="44"/>
      <c r="G47" s="44"/>
      <c r="H47" s="44"/>
      <c r="I47" s="44"/>
    </row>
    <row r="48" spans="1:9" ht="15.75" thickBot="1" x14ac:dyDescent="0.3">
      <c r="A48" s="43" t="s">
        <v>319</v>
      </c>
      <c r="B48" s="45">
        <f>SUM(B41:B47)</f>
        <v>100</v>
      </c>
      <c r="C48" s="44"/>
      <c r="D48" s="43" t="s">
        <v>319</v>
      </c>
      <c r="E48" s="45">
        <f>SUM(E41:E47)</f>
        <v>62.379999999999995</v>
      </c>
      <c r="F48" s="44"/>
      <c r="G48" s="44"/>
      <c r="H48" s="44"/>
      <c r="I48" s="44"/>
    </row>
    <row r="49" spans="1:9" ht="15.75" thickTop="1" x14ac:dyDescent="0.25">
      <c r="A49" s="44"/>
      <c r="B49" s="44"/>
      <c r="C49" s="44"/>
      <c r="D49" s="44"/>
      <c r="E49" s="44"/>
      <c r="F49" s="44"/>
      <c r="G49" s="44"/>
      <c r="H49" s="44"/>
      <c r="I49" s="44"/>
    </row>
    <row r="50" spans="1:9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9" ht="18.75" x14ac:dyDescent="0.3">
      <c r="A51" s="46" t="s">
        <v>271</v>
      </c>
      <c r="B51" s="43">
        <v>100</v>
      </c>
      <c r="C51" s="44"/>
      <c r="D51" s="44"/>
      <c r="E51" s="44"/>
      <c r="F51" s="44"/>
      <c r="G51" s="44"/>
      <c r="H51" s="44"/>
      <c r="I51" s="44"/>
    </row>
    <row r="52" spans="1:9" x14ac:dyDescent="0.25">
      <c r="B52" s="44"/>
      <c r="C52" s="44"/>
      <c r="D52" s="44"/>
      <c r="E52" s="44"/>
      <c r="F52" s="44"/>
      <c r="G52" s="44"/>
      <c r="H52" s="44"/>
      <c r="I52" s="44"/>
    </row>
    <row r="53" spans="1:9" x14ac:dyDescent="0.25">
      <c r="B53" s="44"/>
      <c r="C53" s="44"/>
      <c r="D53" s="44"/>
      <c r="E53" s="44"/>
      <c r="F53" s="44"/>
      <c r="G53" s="44"/>
      <c r="H53" s="44"/>
      <c r="I53" s="44"/>
    </row>
    <row r="54" spans="1:9" x14ac:dyDescent="0.25">
      <c r="B54" s="44"/>
      <c r="C54" s="44"/>
      <c r="D54" s="44"/>
      <c r="E54" s="44"/>
      <c r="F54" s="44"/>
      <c r="G54" s="44"/>
      <c r="H54" s="44"/>
      <c r="I54" s="44"/>
    </row>
    <row r="55" spans="1:9" x14ac:dyDescent="0.25"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B57" s="44"/>
      <c r="C57" s="44"/>
      <c r="D57" s="44"/>
      <c r="E57" s="44"/>
      <c r="F57" s="44"/>
      <c r="G57" s="44"/>
      <c r="H57" s="44"/>
      <c r="I57" s="44"/>
    </row>
    <row r="58" spans="1:9" ht="15.75" thickBot="1" x14ac:dyDescent="0.3">
      <c r="A58" s="43" t="s">
        <v>319</v>
      </c>
      <c r="B58" s="45">
        <f>SUM(B51:B57)</f>
        <v>100</v>
      </c>
      <c r="C58" s="44"/>
      <c r="D58" s="44"/>
      <c r="E58" s="44"/>
      <c r="F58" s="44"/>
      <c r="G58" s="44"/>
      <c r="H58" s="44"/>
      <c r="I58" s="44"/>
    </row>
    <row r="59" spans="1:9" ht="15.75" thickTop="1" x14ac:dyDescent="0.25">
      <c r="A59" s="44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44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44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44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44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44"/>
      <c r="B64" s="44"/>
      <c r="C64" s="44"/>
      <c r="D64" s="44"/>
      <c r="E64" s="44"/>
      <c r="F64" s="44"/>
      <c r="G64" s="44"/>
      <c r="H64" s="44"/>
      <c r="I64" s="44"/>
    </row>
    <row r="65" spans="1:9" x14ac:dyDescent="0.25">
      <c r="A65" s="44"/>
      <c r="B65" s="44"/>
      <c r="C65" s="44"/>
      <c r="D65" s="44"/>
      <c r="E65" s="44"/>
      <c r="F65" s="44"/>
      <c r="G65" s="44"/>
      <c r="H65" s="44"/>
      <c r="I65" s="44"/>
    </row>
    <row r="66" spans="1:9" x14ac:dyDescent="0.25">
      <c r="A66" s="44"/>
      <c r="B66" s="44"/>
      <c r="C66" s="44"/>
      <c r="D66" s="44"/>
      <c r="E66" s="44"/>
      <c r="F66" s="44"/>
      <c r="G66" s="44"/>
      <c r="H66" s="44"/>
      <c r="I66" s="44"/>
    </row>
    <row r="67" spans="1:9" x14ac:dyDescent="0.25">
      <c r="A67" s="44"/>
      <c r="B67" s="44"/>
      <c r="C67" s="44"/>
      <c r="D67" s="44"/>
      <c r="E67" s="44"/>
      <c r="F67" s="44"/>
      <c r="G67" s="44"/>
      <c r="H67" s="44"/>
      <c r="I67" s="44"/>
    </row>
    <row r="68" spans="1:9" x14ac:dyDescent="0.25">
      <c r="A68" s="44"/>
      <c r="B68" s="44"/>
      <c r="C68" s="44"/>
      <c r="D68" s="44"/>
      <c r="E68" s="44"/>
      <c r="F68" s="44"/>
      <c r="G68" s="44"/>
      <c r="H68" s="44"/>
      <c r="I68" s="44"/>
    </row>
    <row r="69" spans="1:9" x14ac:dyDescent="0.25">
      <c r="A69" s="44"/>
      <c r="B69" s="44"/>
      <c r="C69" s="44"/>
      <c r="D69" s="44"/>
      <c r="E69" s="44"/>
      <c r="F69" s="44"/>
      <c r="G69" s="44"/>
      <c r="H69" s="44"/>
      <c r="I69" s="44"/>
    </row>
    <row r="70" spans="1:9" x14ac:dyDescent="0.25">
      <c r="A70" s="44"/>
      <c r="B70" s="44"/>
      <c r="C70" s="44"/>
      <c r="D70" s="44"/>
      <c r="E70" s="44"/>
      <c r="F70" s="44"/>
      <c r="G70" s="44"/>
      <c r="H70" s="44"/>
      <c r="I70" s="44"/>
    </row>
    <row r="71" spans="1:9" x14ac:dyDescent="0.25">
      <c r="A71" s="44"/>
      <c r="B71" s="44"/>
      <c r="C71" s="44"/>
      <c r="D71" s="44"/>
      <c r="E71" s="44"/>
      <c r="F71" s="44"/>
      <c r="G71" s="44"/>
      <c r="H71" s="44"/>
      <c r="I71" s="44"/>
    </row>
    <row r="72" spans="1:9" x14ac:dyDescent="0.25">
      <c r="A72" s="44"/>
      <c r="B72" s="44"/>
      <c r="C72" s="44"/>
      <c r="D72" s="44"/>
      <c r="E72" s="44"/>
      <c r="F72" s="44"/>
      <c r="G72" s="44"/>
      <c r="H72" s="44"/>
      <c r="I72" s="44"/>
    </row>
    <row r="73" spans="1:9" x14ac:dyDescent="0.25">
      <c r="A73" s="44"/>
      <c r="B73" s="44"/>
      <c r="C73" s="44"/>
      <c r="D73" s="44"/>
      <c r="E73" s="44"/>
      <c r="F73" s="44"/>
      <c r="G73" s="44"/>
      <c r="H73" s="44"/>
      <c r="I73" s="44"/>
    </row>
    <row r="74" spans="1:9" x14ac:dyDescent="0.25">
      <c r="A74" s="44"/>
      <c r="B74" s="44"/>
      <c r="C74" s="44"/>
      <c r="D74" s="44"/>
      <c r="E74" s="44"/>
      <c r="F74" s="44"/>
      <c r="G74" s="44"/>
      <c r="H74" s="44"/>
      <c r="I74" s="44"/>
    </row>
    <row r="75" spans="1:9" x14ac:dyDescent="0.25">
      <c r="A75" s="44"/>
      <c r="B75" s="44"/>
      <c r="C75" s="44"/>
      <c r="D75" s="44"/>
      <c r="E75" s="44"/>
      <c r="F75" s="44"/>
      <c r="G75" s="44"/>
      <c r="H75" s="44"/>
      <c r="I75" s="44"/>
    </row>
    <row r="76" spans="1:9" x14ac:dyDescent="0.25">
      <c r="A76" s="44"/>
      <c r="B76" s="44"/>
      <c r="C76" s="44"/>
      <c r="D76" s="44"/>
      <c r="E76" s="44"/>
      <c r="F76" s="44"/>
      <c r="G76" s="44"/>
      <c r="H76" s="44"/>
      <c r="I76" s="44"/>
    </row>
    <row r="77" spans="1:9" x14ac:dyDescent="0.25">
      <c r="A77" s="44"/>
      <c r="B77" s="44"/>
      <c r="C77" s="44"/>
      <c r="D77" s="44"/>
      <c r="E77" s="44"/>
      <c r="F77" s="44"/>
      <c r="G77" s="44"/>
      <c r="H77" s="44"/>
      <c r="I77" s="44"/>
    </row>
    <row r="78" spans="1:9" x14ac:dyDescent="0.25">
      <c r="A78" s="44"/>
      <c r="B78" s="44"/>
      <c r="C78" s="44"/>
      <c r="D78" s="44"/>
      <c r="E78" s="44"/>
      <c r="F78" s="44"/>
      <c r="G78" s="44"/>
      <c r="H78" s="44"/>
      <c r="I78" s="44"/>
    </row>
    <row r="79" spans="1:9" x14ac:dyDescent="0.25">
      <c r="A79" s="44"/>
      <c r="B79" s="44"/>
      <c r="C79" s="44"/>
      <c r="D79" s="44"/>
      <c r="E79" s="44"/>
      <c r="F79" s="44"/>
      <c r="G79" s="44"/>
      <c r="H79" s="44"/>
      <c r="I79" s="44"/>
    </row>
    <row r="80" spans="1:9" x14ac:dyDescent="0.25">
      <c r="A80" s="44"/>
      <c r="B80" s="44"/>
      <c r="C80" s="44"/>
      <c r="D80" s="44"/>
      <c r="E80" s="44"/>
      <c r="F80" s="44"/>
      <c r="G80" s="44"/>
      <c r="H80" s="44"/>
      <c r="I80" s="44"/>
    </row>
    <row r="81" spans="1:9" x14ac:dyDescent="0.25">
      <c r="A81" s="44"/>
      <c r="B81" s="44"/>
      <c r="C81" s="44"/>
      <c r="D81" s="44"/>
      <c r="E81" s="44"/>
      <c r="F81" s="44"/>
      <c r="G81" s="44"/>
      <c r="H81" s="44"/>
      <c r="I81" s="44"/>
    </row>
    <row r="82" spans="1:9" x14ac:dyDescent="0.25">
      <c r="A82" s="44"/>
      <c r="B82" s="44"/>
      <c r="C82" s="44"/>
      <c r="D82" s="44"/>
      <c r="E82" s="44"/>
      <c r="F82" s="44"/>
      <c r="G82" s="44"/>
      <c r="H82" s="44"/>
      <c r="I82" s="44"/>
    </row>
    <row r="83" spans="1:9" x14ac:dyDescent="0.25">
      <c r="A83" s="44"/>
      <c r="B83" s="44"/>
      <c r="C83" s="44"/>
      <c r="D83" s="44"/>
      <c r="E83" s="44"/>
      <c r="F83" s="44"/>
      <c r="G83" s="44"/>
      <c r="H83" s="44"/>
      <c r="I83" s="44"/>
    </row>
    <row r="84" spans="1:9" x14ac:dyDescent="0.25">
      <c r="A84" s="44"/>
      <c r="B84" s="44"/>
      <c r="C84" s="44"/>
      <c r="D84" s="44"/>
      <c r="E84" s="44"/>
      <c r="F84" s="44"/>
      <c r="G84" s="44"/>
      <c r="H84" s="44"/>
      <c r="I84" s="44"/>
    </row>
    <row r="85" spans="1:9" x14ac:dyDescent="0.25">
      <c r="A85" s="44"/>
      <c r="B85" s="44"/>
      <c r="C85" s="44"/>
      <c r="D85" s="44"/>
      <c r="E85" s="44"/>
      <c r="F85" s="44"/>
      <c r="G85" s="44"/>
      <c r="H85" s="44"/>
      <c r="I85" s="44"/>
    </row>
    <row r="86" spans="1:9" x14ac:dyDescent="0.25">
      <c r="A86" s="44"/>
      <c r="B86" s="44"/>
      <c r="C86" s="44"/>
      <c r="D86" s="44"/>
      <c r="E86" s="44"/>
      <c r="F86" s="44"/>
      <c r="G86" s="44"/>
      <c r="H86" s="44"/>
      <c r="I86" s="44"/>
    </row>
    <row r="87" spans="1:9" x14ac:dyDescent="0.25">
      <c r="A87" s="44"/>
      <c r="B87" s="44"/>
      <c r="C87" s="44"/>
      <c r="D87" s="44"/>
      <c r="E87" s="44"/>
      <c r="F87" s="44"/>
      <c r="G87" s="44"/>
      <c r="H87" s="44"/>
      <c r="I87" s="44"/>
    </row>
    <row r="88" spans="1:9" x14ac:dyDescent="0.25">
      <c r="A88" s="44"/>
      <c r="B88" s="44"/>
      <c r="C88" s="44"/>
      <c r="D88" s="44"/>
      <c r="E88" s="44"/>
      <c r="F88" s="44"/>
      <c r="G88" s="44"/>
      <c r="H88" s="44"/>
      <c r="I88" s="44"/>
    </row>
    <row r="89" spans="1:9" x14ac:dyDescent="0.25">
      <c r="A89" s="44"/>
      <c r="B89" s="44"/>
      <c r="C89" s="44"/>
      <c r="D89" s="44"/>
      <c r="E89" s="44"/>
      <c r="F89" s="44"/>
      <c r="G89" s="44"/>
      <c r="H89" s="44"/>
      <c r="I89" s="44"/>
    </row>
    <row r="90" spans="1:9" x14ac:dyDescent="0.25">
      <c r="A90" s="44"/>
      <c r="B90" s="44"/>
      <c r="C90" s="44"/>
      <c r="D90" s="44"/>
      <c r="E90" s="44"/>
      <c r="F90" s="44"/>
      <c r="G90" s="44"/>
      <c r="H90" s="44"/>
      <c r="I90" s="44"/>
    </row>
    <row r="91" spans="1:9" x14ac:dyDescent="0.25">
      <c r="A91" s="44"/>
      <c r="B91" s="44"/>
      <c r="C91" s="44"/>
      <c r="D91" s="44"/>
      <c r="E91" s="44"/>
      <c r="F91" s="44"/>
      <c r="G91" s="44"/>
      <c r="H91" s="44"/>
      <c r="I91" s="44"/>
    </row>
    <row r="92" spans="1:9" x14ac:dyDescent="0.25">
      <c r="A92" s="44"/>
      <c r="B92" s="44"/>
      <c r="C92" s="44"/>
      <c r="D92" s="44"/>
      <c r="E92" s="44"/>
      <c r="F92" s="44"/>
      <c r="G92" s="44"/>
      <c r="H92" s="44"/>
      <c r="I92" s="44"/>
    </row>
    <row r="93" spans="1:9" x14ac:dyDescent="0.25">
      <c r="A93" s="44"/>
      <c r="B93" s="44"/>
      <c r="C93" s="44"/>
      <c r="D93" s="44"/>
      <c r="E93" s="44"/>
      <c r="F93" s="44"/>
      <c r="G93" s="44"/>
      <c r="H93" s="44"/>
      <c r="I93" s="44"/>
    </row>
    <row r="94" spans="1:9" x14ac:dyDescent="0.25">
      <c r="A94" s="44"/>
      <c r="B94" s="44"/>
      <c r="C94" s="44"/>
      <c r="D94" s="44"/>
      <c r="E94" s="44"/>
      <c r="F94" s="44"/>
      <c r="G94" s="44"/>
      <c r="H94" s="44"/>
      <c r="I94" s="44"/>
    </row>
    <row r="95" spans="1:9" x14ac:dyDescent="0.25">
      <c r="A95" s="44"/>
      <c r="B95" s="44"/>
      <c r="C95" s="44"/>
      <c r="D95" s="44"/>
      <c r="E95" s="44"/>
      <c r="F95" s="44"/>
      <c r="G95" s="44"/>
      <c r="H95" s="44"/>
      <c r="I95" s="44"/>
    </row>
    <row r="96" spans="1:9" x14ac:dyDescent="0.25">
      <c r="A96" s="44"/>
      <c r="B96" s="44"/>
      <c r="C96" s="44"/>
      <c r="D96" s="44"/>
      <c r="E96" s="44"/>
      <c r="F96" s="44"/>
      <c r="G96" s="44"/>
      <c r="H96" s="44"/>
      <c r="I96" s="44"/>
    </row>
    <row r="97" spans="1:9" x14ac:dyDescent="0.25">
      <c r="A97" s="44"/>
      <c r="B97" s="44"/>
      <c r="C97" s="44"/>
      <c r="D97" s="44"/>
      <c r="E97" s="44"/>
      <c r="F97" s="44"/>
      <c r="G97" s="44"/>
      <c r="H97" s="44"/>
      <c r="I97" s="44"/>
    </row>
    <row r="98" spans="1:9" x14ac:dyDescent="0.25">
      <c r="A98" s="44"/>
      <c r="B98" s="44"/>
      <c r="C98" s="44"/>
      <c r="D98" s="44"/>
      <c r="E98" s="44"/>
      <c r="F98" s="44"/>
      <c r="G98" s="44"/>
      <c r="H98" s="44"/>
      <c r="I98" s="44"/>
    </row>
    <row r="99" spans="1:9" x14ac:dyDescent="0.25">
      <c r="A99" s="44"/>
      <c r="B99" s="44"/>
      <c r="C99" s="44"/>
      <c r="D99" s="44"/>
      <c r="E99" s="44"/>
      <c r="F99" s="44"/>
      <c r="G99" s="44"/>
      <c r="H99" s="44"/>
      <c r="I99" s="44"/>
    </row>
    <row r="100" spans="1:9" x14ac:dyDescent="0.2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x14ac:dyDescent="0.2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x14ac:dyDescent="0.2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x14ac:dyDescent="0.2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x14ac:dyDescent="0.2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x14ac:dyDescent="0.2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x14ac:dyDescent="0.2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x14ac:dyDescent="0.2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x14ac:dyDescent="0.2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x14ac:dyDescent="0.2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x14ac:dyDescent="0.2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x14ac:dyDescent="0.2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x14ac:dyDescent="0.2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x14ac:dyDescent="0.2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x14ac:dyDescent="0.2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x14ac:dyDescent="0.2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x14ac:dyDescent="0.2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x14ac:dyDescent="0.25">
      <c r="A117" s="44"/>
      <c r="B117" s="44"/>
      <c r="C117" s="44"/>
      <c r="D117" s="44"/>
      <c r="E117" s="44"/>
      <c r="F117" s="44"/>
      <c r="G117" s="44"/>
      <c r="H117" s="44"/>
      <c r="I117" s="44"/>
    </row>
  </sheetData>
  <pageMargins left="0.7" right="0.7" top="0.75" bottom="0.75" header="0.3" footer="0.3"/>
  <pageSetup scale="78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opLeftCell="A5" workbookViewId="0">
      <selection activeCell="C15" sqref="C15"/>
    </sheetView>
  </sheetViews>
  <sheetFormatPr defaultRowHeight="15" x14ac:dyDescent="0.25"/>
  <cols>
    <col min="1" max="1" width="17" bestFit="1" customWidth="1"/>
    <col min="3" max="3" width="11.28515625" bestFit="1" customWidth="1"/>
    <col min="4" max="4" width="12.7109375" customWidth="1"/>
    <col min="5" max="5" width="39.28515625" bestFit="1" customWidth="1"/>
  </cols>
  <sheetData>
    <row r="1" spans="1:13" x14ac:dyDescent="0.25">
      <c r="A1" s="108" t="s">
        <v>363</v>
      </c>
      <c r="B1" s="108"/>
      <c r="C1" s="108"/>
      <c r="D1" s="108"/>
      <c r="H1" s="16" t="s">
        <v>357</v>
      </c>
      <c r="I1" s="16"/>
      <c r="J1" s="16"/>
      <c r="K1" s="16"/>
      <c r="L1" s="16"/>
      <c r="M1" s="16"/>
    </row>
    <row r="2" spans="1:13" x14ac:dyDescent="0.25">
      <c r="H2" s="16"/>
      <c r="I2" s="16" t="s">
        <v>358</v>
      </c>
      <c r="J2" s="16" t="s">
        <v>359</v>
      </c>
      <c r="K2" s="16" t="s">
        <v>301</v>
      </c>
      <c r="L2" s="16" t="s">
        <v>360</v>
      </c>
      <c r="M2" s="16" t="s">
        <v>362</v>
      </c>
    </row>
    <row r="3" spans="1:13" x14ac:dyDescent="0.25">
      <c r="B3" s="90" t="s">
        <v>294</v>
      </c>
      <c r="C3" s="90" t="s">
        <v>295</v>
      </c>
      <c r="D3" s="90" t="s">
        <v>3</v>
      </c>
      <c r="E3" s="90" t="s">
        <v>59</v>
      </c>
      <c r="H3" s="92">
        <v>10</v>
      </c>
      <c r="I3" s="16">
        <v>5</v>
      </c>
      <c r="J3" s="16">
        <v>5</v>
      </c>
      <c r="K3" s="16">
        <v>5</v>
      </c>
      <c r="L3" s="16">
        <v>5</v>
      </c>
      <c r="M3" s="16">
        <f>SUM(I3:L3)</f>
        <v>20</v>
      </c>
    </row>
    <row r="4" spans="1:13" x14ac:dyDescent="0.25">
      <c r="A4" s="2" t="s">
        <v>296</v>
      </c>
      <c r="B4" s="5"/>
      <c r="D4" s="1"/>
      <c r="H4" s="92">
        <v>5</v>
      </c>
      <c r="I4" s="16">
        <v>20</v>
      </c>
      <c r="J4" s="16">
        <v>20</v>
      </c>
      <c r="K4" s="16">
        <v>40</v>
      </c>
      <c r="L4" s="16">
        <v>50</v>
      </c>
      <c r="M4" s="16">
        <f t="shared" ref="M4:M5" si="0">SUM(I4:L4)</f>
        <v>130</v>
      </c>
    </row>
    <row r="5" spans="1:13" x14ac:dyDescent="0.25">
      <c r="A5" t="s">
        <v>297</v>
      </c>
      <c r="B5" s="64">
        <v>1100</v>
      </c>
      <c r="C5" s="64">
        <v>963.75</v>
      </c>
      <c r="D5" s="65">
        <f>-SUM(B5-C5)</f>
        <v>-136.25</v>
      </c>
      <c r="E5" s="62" t="s">
        <v>407</v>
      </c>
      <c r="H5" s="92">
        <v>1</v>
      </c>
      <c r="I5" s="16">
        <v>75</v>
      </c>
      <c r="J5" s="16">
        <v>75</v>
      </c>
      <c r="K5" s="16">
        <v>200</v>
      </c>
      <c r="L5" s="16">
        <v>50</v>
      </c>
      <c r="M5" s="16">
        <f t="shared" si="0"/>
        <v>400</v>
      </c>
    </row>
    <row r="6" spans="1:13" x14ac:dyDescent="0.25">
      <c r="A6" t="s">
        <v>299</v>
      </c>
      <c r="B6" s="64">
        <v>2000</v>
      </c>
      <c r="C6" s="65">
        <v>2496</v>
      </c>
      <c r="D6" s="65">
        <f t="shared" ref="D6:D7" si="1">-SUM(B6-C6)</f>
        <v>496</v>
      </c>
      <c r="E6" s="62" t="s">
        <v>409</v>
      </c>
      <c r="H6" s="93">
        <v>0.25</v>
      </c>
      <c r="I6" s="16">
        <v>200</v>
      </c>
      <c r="J6" s="16">
        <v>200</v>
      </c>
      <c r="K6" s="16">
        <v>0</v>
      </c>
      <c r="L6" s="16">
        <v>0</v>
      </c>
      <c r="M6" s="16" t="s">
        <v>361</v>
      </c>
    </row>
    <row r="7" spans="1:13" x14ac:dyDescent="0.25">
      <c r="A7" t="s">
        <v>301</v>
      </c>
      <c r="B7" s="64">
        <v>1900</v>
      </c>
      <c r="C7" s="64">
        <f>772+450</f>
        <v>1222</v>
      </c>
      <c r="D7" s="65">
        <f t="shared" si="1"/>
        <v>-678</v>
      </c>
      <c r="E7" s="62" t="s">
        <v>408</v>
      </c>
      <c r="H7" s="16"/>
      <c r="I7" s="93">
        <f>(I3*H3)+(I4*H4)+(I5*H5)+(I6*H6)</f>
        <v>275</v>
      </c>
      <c r="J7" s="93">
        <v>275</v>
      </c>
      <c r="K7" s="92">
        <f>(K3*H3)+(K4*H4)+(K5*H5)</f>
        <v>450</v>
      </c>
      <c r="L7" s="92">
        <f>(L3*H3)+(L4*H4)+(L5*H5)</f>
        <v>350</v>
      </c>
      <c r="M7" s="16"/>
    </row>
    <row r="8" spans="1:13" ht="15.75" thickBot="1" x14ac:dyDescent="0.3">
      <c r="A8" s="2" t="s">
        <v>303</v>
      </c>
      <c r="B8" s="66">
        <f>SUM(B5:B7)</f>
        <v>5000</v>
      </c>
      <c r="C8" s="70">
        <f>SUM(C5:C7)</f>
        <v>4681.75</v>
      </c>
      <c r="D8" s="66">
        <f>C8-B8</f>
        <v>-318.25</v>
      </c>
      <c r="E8" s="62"/>
    </row>
    <row r="9" spans="1:13" ht="15.75" thickTop="1" x14ac:dyDescent="0.25">
      <c r="B9" s="65"/>
      <c r="C9" s="65"/>
      <c r="D9" s="65"/>
      <c r="E9" s="62"/>
    </row>
    <row r="10" spans="1:13" x14ac:dyDescent="0.25">
      <c r="B10" s="65"/>
      <c r="C10" s="65"/>
      <c r="D10" s="65"/>
      <c r="E10" s="62"/>
    </row>
    <row r="11" spans="1:13" x14ac:dyDescent="0.25">
      <c r="A11" s="2" t="s">
        <v>304</v>
      </c>
      <c r="B11" s="65" t="s">
        <v>294</v>
      </c>
      <c r="C11" s="65" t="s">
        <v>295</v>
      </c>
      <c r="D11" s="65" t="s">
        <v>3</v>
      </c>
      <c r="E11" s="62" t="s">
        <v>59</v>
      </c>
    </row>
    <row r="12" spans="1:13" x14ac:dyDescent="0.25">
      <c r="A12" t="s">
        <v>320</v>
      </c>
      <c r="B12" s="65"/>
      <c r="C12" s="67">
        <f>SUM(Checking!D87)</f>
        <v>-753.5</v>
      </c>
      <c r="D12" s="65"/>
      <c r="E12" s="62"/>
    </row>
    <row r="13" spans="1:13" x14ac:dyDescent="0.25">
      <c r="A13" t="s">
        <v>299</v>
      </c>
      <c r="B13" s="65"/>
      <c r="C13" s="67">
        <f>SUM(Checking!D138,Checking!D140)</f>
        <v>-121.29999999999995</v>
      </c>
      <c r="D13" s="65"/>
      <c r="E13" s="62"/>
    </row>
    <row r="14" spans="1:13" x14ac:dyDescent="0.25">
      <c r="A14" t="s">
        <v>321</v>
      </c>
      <c r="B14" s="65"/>
      <c r="C14" s="67">
        <f>SUM(Checking!D152)</f>
        <v>-45</v>
      </c>
      <c r="D14" s="65"/>
      <c r="E14" s="62"/>
    </row>
    <row r="15" spans="1:13" x14ac:dyDescent="0.25">
      <c r="A15" t="s">
        <v>322</v>
      </c>
      <c r="B15" s="65"/>
      <c r="C15" s="64"/>
      <c r="D15" s="64"/>
      <c r="E15" s="62"/>
    </row>
    <row r="16" spans="1:13" x14ac:dyDescent="0.25">
      <c r="A16" t="s">
        <v>305</v>
      </c>
      <c r="B16" s="65"/>
      <c r="C16" s="64">
        <f>SUM(Checking!D118)</f>
        <v>-109.49</v>
      </c>
      <c r="D16" s="64"/>
      <c r="E16" s="62"/>
    </row>
    <row r="17" spans="1:5" x14ac:dyDescent="0.25">
      <c r="A17" t="s">
        <v>323</v>
      </c>
      <c r="B17" s="65"/>
      <c r="C17" s="64">
        <f>SUM(Checking!D110,Checking!D123,Checking!D131,Checking!D132,Checking!D133)</f>
        <v>-984.03</v>
      </c>
      <c r="D17" s="64"/>
      <c r="E17" s="62"/>
    </row>
    <row r="18" spans="1:5" x14ac:dyDescent="0.25">
      <c r="A18" t="s">
        <v>308</v>
      </c>
      <c r="B18" s="65"/>
      <c r="C18" s="64"/>
      <c r="D18" s="64"/>
      <c r="E18" s="62"/>
    </row>
    <row r="19" spans="1:5" x14ac:dyDescent="0.25">
      <c r="A19" t="s">
        <v>310</v>
      </c>
      <c r="B19" s="65"/>
      <c r="C19" s="64">
        <f>SUM(Checking!D121,Checking!D116,Checking!D128,Checking!D136)</f>
        <v>-1524.11</v>
      </c>
      <c r="D19" s="64"/>
      <c r="E19" s="62"/>
    </row>
    <row r="20" spans="1:5" x14ac:dyDescent="0.25">
      <c r="A20" t="s">
        <v>312</v>
      </c>
      <c r="B20" s="65"/>
      <c r="C20" s="64"/>
      <c r="D20" s="64"/>
      <c r="E20" s="62"/>
    </row>
    <row r="21" spans="1:5" x14ac:dyDescent="0.25">
      <c r="A21" t="s">
        <v>324</v>
      </c>
      <c r="B21" s="65"/>
      <c r="C21" s="64">
        <f>SUM(Checking!D126)</f>
        <v>-285</v>
      </c>
      <c r="D21" s="64"/>
      <c r="E21" s="62"/>
    </row>
    <row r="22" spans="1:5" x14ac:dyDescent="0.25">
      <c r="A22" t="s">
        <v>313</v>
      </c>
      <c r="B22" s="65"/>
      <c r="C22" s="64" t="s">
        <v>37</v>
      </c>
      <c r="D22" s="64"/>
      <c r="E22" s="62"/>
    </row>
    <row r="23" spans="1:5" x14ac:dyDescent="0.25">
      <c r="A23" t="s">
        <v>325</v>
      </c>
      <c r="B23" s="65"/>
      <c r="C23" s="64"/>
      <c r="D23" s="64"/>
      <c r="E23" s="62"/>
    </row>
    <row r="24" spans="1:5" x14ac:dyDescent="0.25">
      <c r="A24" t="s">
        <v>326</v>
      </c>
      <c r="B24" s="65"/>
      <c r="C24" s="64">
        <f>SUM(Checking!D86)</f>
        <v>-460.5</v>
      </c>
      <c r="D24" s="64"/>
      <c r="E24" s="62"/>
    </row>
    <row r="25" spans="1:5" x14ac:dyDescent="0.25">
      <c r="A25" t="s">
        <v>301</v>
      </c>
      <c r="B25" s="65"/>
      <c r="C25" s="64"/>
      <c r="D25" s="64"/>
      <c r="E25" s="62"/>
    </row>
    <row r="26" spans="1:5" x14ac:dyDescent="0.25">
      <c r="A26" t="s">
        <v>314</v>
      </c>
      <c r="B26" s="65"/>
      <c r="C26" s="64">
        <f>SUM(Checking!D112)</f>
        <v>-109.99</v>
      </c>
      <c r="D26" s="64"/>
      <c r="E26" s="62"/>
    </row>
    <row r="27" spans="1:5" ht="15.75" thickBot="1" x14ac:dyDescent="0.3">
      <c r="A27" s="2" t="s">
        <v>316</v>
      </c>
      <c r="B27" s="63">
        <f>SUM(B12:B26)</f>
        <v>0</v>
      </c>
      <c r="C27" s="71">
        <f>SUM(C12:C26)</f>
        <v>-4392.92</v>
      </c>
      <c r="D27" s="63">
        <f>B27+C27</f>
        <v>-4392.92</v>
      </c>
      <c r="E27" s="62"/>
    </row>
    <row r="28" spans="1:5" ht="15.75" thickTop="1" x14ac:dyDescent="0.25">
      <c r="B28" s="62"/>
      <c r="C28" s="62"/>
      <c r="D28" s="62"/>
      <c r="E28" s="62"/>
    </row>
    <row r="29" spans="1:5" x14ac:dyDescent="0.25">
      <c r="A29" s="2"/>
      <c r="B29" s="69"/>
      <c r="C29" s="62"/>
      <c r="D29" s="62"/>
      <c r="E29" s="62"/>
    </row>
    <row r="30" spans="1:5" x14ac:dyDescent="0.25">
      <c r="A30" s="2" t="s">
        <v>317</v>
      </c>
      <c r="B30" s="69">
        <f>C8+C27</f>
        <v>288.82999999999993</v>
      </c>
      <c r="C30" s="62"/>
      <c r="D30" s="62"/>
      <c r="E30" s="62"/>
    </row>
    <row r="31" spans="1:5" x14ac:dyDescent="0.25">
      <c r="B31" s="62"/>
      <c r="C31" s="62"/>
      <c r="D31" s="62"/>
      <c r="E31" s="62"/>
    </row>
    <row r="32" spans="1:5" x14ac:dyDescent="0.25">
      <c r="B32" s="62"/>
      <c r="C32" s="62"/>
      <c r="D32" s="62"/>
      <c r="E32" s="62"/>
    </row>
    <row r="33" spans="2:5" x14ac:dyDescent="0.25">
      <c r="B33" s="62"/>
      <c r="C33" s="62"/>
      <c r="D33" s="62"/>
      <c r="E33" s="62"/>
    </row>
    <row r="34" spans="2:5" x14ac:dyDescent="0.25">
      <c r="B34" s="62"/>
      <c r="C34" s="62"/>
      <c r="D34" s="62"/>
      <c r="E34" s="62"/>
    </row>
    <row r="35" spans="2:5" x14ac:dyDescent="0.25">
      <c r="B35" s="62"/>
      <c r="C35" s="62"/>
      <c r="D35" s="62"/>
      <c r="E35" s="62"/>
    </row>
    <row r="36" spans="2:5" x14ac:dyDescent="0.25">
      <c r="B36" s="62"/>
      <c r="C36" s="62"/>
      <c r="D36" s="62"/>
      <c r="E36" s="62"/>
    </row>
    <row r="37" spans="2:5" x14ac:dyDescent="0.25">
      <c r="B37" s="62"/>
      <c r="C37" s="62"/>
      <c r="D37" s="62"/>
      <c r="E37" s="62"/>
    </row>
    <row r="38" spans="2:5" x14ac:dyDescent="0.25">
      <c r="B38" s="62"/>
      <c r="C38" s="62"/>
      <c r="D38" s="62"/>
      <c r="E38" s="62"/>
    </row>
    <row r="39" spans="2:5" x14ac:dyDescent="0.25">
      <c r="B39" s="62"/>
      <c r="C39" s="62"/>
      <c r="D39" s="62"/>
      <c r="E39" s="62"/>
    </row>
    <row r="40" spans="2:5" x14ac:dyDescent="0.25">
      <c r="B40" s="62"/>
      <c r="C40" s="62"/>
      <c r="D40" s="62"/>
      <c r="E40" s="62"/>
    </row>
    <row r="41" spans="2:5" x14ac:dyDescent="0.25">
      <c r="B41" s="62"/>
      <c r="C41" s="62"/>
      <c r="D41" s="62"/>
      <c r="E41" s="62"/>
    </row>
    <row r="42" spans="2:5" x14ac:dyDescent="0.25">
      <c r="B42" s="62"/>
      <c r="C42" s="62"/>
      <c r="D42" s="62"/>
      <c r="E42" s="62"/>
    </row>
    <row r="43" spans="2:5" x14ac:dyDescent="0.25">
      <c r="B43" s="62"/>
      <c r="C43" s="62"/>
      <c r="D43" s="62"/>
      <c r="E43" s="62"/>
    </row>
    <row r="44" spans="2:5" x14ac:dyDescent="0.25">
      <c r="B44" s="62"/>
      <c r="C44" s="62"/>
      <c r="D44" s="62"/>
      <c r="E44" s="62"/>
    </row>
    <row r="45" spans="2:5" x14ac:dyDescent="0.25">
      <c r="B45" s="62"/>
      <c r="C45" s="62"/>
      <c r="D45" s="62"/>
      <c r="E45" s="62"/>
    </row>
    <row r="46" spans="2:5" x14ac:dyDescent="0.25">
      <c r="B46" s="62"/>
      <c r="C46" s="62"/>
      <c r="D46" s="62"/>
      <c r="E46" s="62"/>
    </row>
    <row r="47" spans="2:5" x14ac:dyDescent="0.25">
      <c r="B47" s="62"/>
      <c r="C47" s="62"/>
      <c r="D47" s="62"/>
      <c r="E47" s="62"/>
    </row>
    <row r="48" spans="2:5" x14ac:dyDescent="0.25">
      <c r="B48" s="62"/>
      <c r="C48" s="62"/>
      <c r="D48" s="62"/>
      <c r="E48" s="62"/>
    </row>
    <row r="49" spans="2:5" x14ac:dyDescent="0.25">
      <c r="B49" s="62"/>
      <c r="C49" s="62"/>
      <c r="D49" s="62"/>
      <c r="E49" s="62"/>
    </row>
    <row r="50" spans="2:5" x14ac:dyDescent="0.25">
      <c r="B50" s="62"/>
      <c r="C50" s="62"/>
      <c r="D50" s="62"/>
      <c r="E50" s="62"/>
    </row>
    <row r="51" spans="2:5" x14ac:dyDescent="0.25">
      <c r="B51" s="62"/>
      <c r="C51" s="62"/>
      <c r="D51" s="62"/>
      <c r="E51" s="62"/>
    </row>
    <row r="52" spans="2:5" x14ac:dyDescent="0.25">
      <c r="B52" s="62"/>
      <c r="C52" s="62"/>
      <c r="D52" s="62"/>
      <c r="E52" s="62"/>
    </row>
    <row r="53" spans="2:5" x14ac:dyDescent="0.25">
      <c r="B53" s="62"/>
      <c r="C53" s="62"/>
      <c r="D53" s="62"/>
      <c r="E53" s="62"/>
    </row>
    <row r="54" spans="2:5" x14ac:dyDescent="0.25">
      <c r="B54" s="62"/>
      <c r="C54" s="62"/>
      <c r="D54" s="62"/>
      <c r="E54" s="62"/>
    </row>
    <row r="55" spans="2:5" x14ac:dyDescent="0.25">
      <c r="B55" s="62"/>
      <c r="C55" s="62"/>
      <c r="D55" s="62"/>
      <c r="E55" s="62"/>
    </row>
    <row r="56" spans="2:5" x14ac:dyDescent="0.25">
      <c r="B56" s="62"/>
      <c r="C56" s="62"/>
      <c r="D56" s="62"/>
      <c r="E56" s="62"/>
    </row>
    <row r="57" spans="2:5" x14ac:dyDescent="0.25">
      <c r="B57" s="62"/>
      <c r="C57" s="62"/>
      <c r="D57" s="62"/>
      <c r="E57" s="62"/>
    </row>
    <row r="58" spans="2:5" x14ac:dyDescent="0.25">
      <c r="B58" s="62"/>
      <c r="C58" s="62"/>
      <c r="D58" s="62"/>
      <c r="E58" s="62"/>
    </row>
    <row r="59" spans="2:5" x14ac:dyDescent="0.25">
      <c r="B59" s="62"/>
      <c r="C59" s="62"/>
      <c r="D59" s="62"/>
      <c r="E59" s="62"/>
    </row>
    <row r="60" spans="2:5" x14ac:dyDescent="0.25">
      <c r="B60" s="62"/>
      <c r="C60" s="62"/>
      <c r="D60" s="62"/>
      <c r="E60" s="62"/>
    </row>
    <row r="61" spans="2:5" x14ac:dyDescent="0.25">
      <c r="B61" s="62"/>
      <c r="C61" s="62"/>
      <c r="D61" s="62"/>
      <c r="E61" s="62"/>
    </row>
    <row r="62" spans="2:5" x14ac:dyDescent="0.25">
      <c r="B62" s="62"/>
      <c r="C62" s="62"/>
      <c r="D62" s="62"/>
      <c r="E62" s="62"/>
    </row>
    <row r="63" spans="2:5" x14ac:dyDescent="0.25">
      <c r="B63" s="62"/>
      <c r="C63" s="62"/>
      <c r="D63" s="62"/>
      <c r="E63" s="62"/>
    </row>
    <row r="64" spans="2:5" x14ac:dyDescent="0.25">
      <c r="B64" s="62"/>
      <c r="C64" s="62"/>
      <c r="D64" s="62"/>
      <c r="E64" s="62"/>
    </row>
    <row r="65" spans="2:5" x14ac:dyDescent="0.25">
      <c r="B65" s="62"/>
      <c r="C65" s="62"/>
      <c r="D65" s="62"/>
      <c r="E65" s="62"/>
    </row>
    <row r="66" spans="2:5" x14ac:dyDescent="0.25">
      <c r="B66" s="62"/>
      <c r="C66" s="62"/>
      <c r="D66" s="62"/>
      <c r="E66" s="62"/>
    </row>
    <row r="67" spans="2:5" x14ac:dyDescent="0.25">
      <c r="B67" s="62"/>
      <c r="C67" s="62"/>
      <c r="D67" s="62"/>
      <c r="E67" s="62"/>
    </row>
    <row r="68" spans="2:5" x14ac:dyDescent="0.25">
      <c r="B68" s="62"/>
      <c r="C68" s="62"/>
      <c r="D68" s="62"/>
      <c r="E68" s="62"/>
    </row>
    <row r="69" spans="2:5" x14ac:dyDescent="0.25">
      <c r="B69" s="62"/>
      <c r="C69" s="62"/>
      <c r="D69" s="62"/>
      <c r="E69" s="62"/>
    </row>
    <row r="70" spans="2:5" x14ac:dyDescent="0.25">
      <c r="B70" s="62"/>
      <c r="C70" s="62"/>
      <c r="D70" s="62"/>
      <c r="E70" s="62"/>
    </row>
    <row r="71" spans="2:5" x14ac:dyDescent="0.25">
      <c r="B71" s="62"/>
      <c r="C71" s="62"/>
      <c r="D71" s="62"/>
      <c r="E71" s="62"/>
    </row>
    <row r="72" spans="2:5" x14ac:dyDescent="0.25">
      <c r="B72" s="62"/>
      <c r="C72" s="62"/>
      <c r="D72" s="62"/>
      <c r="E72" s="62"/>
    </row>
    <row r="73" spans="2:5" x14ac:dyDescent="0.25">
      <c r="B73" s="62"/>
      <c r="C73" s="62"/>
      <c r="D73" s="62"/>
      <c r="E73" s="62"/>
    </row>
    <row r="74" spans="2:5" x14ac:dyDescent="0.25">
      <c r="B74" s="62"/>
      <c r="C74" s="62"/>
      <c r="D74" s="62"/>
      <c r="E74" s="62"/>
    </row>
    <row r="75" spans="2:5" x14ac:dyDescent="0.25">
      <c r="B75" s="62"/>
      <c r="C75" s="62"/>
      <c r="D75" s="62"/>
      <c r="E75" s="62"/>
    </row>
    <row r="76" spans="2:5" x14ac:dyDescent="0.25">
      <c r="B76" s="62"/>
      <c r="C76" s="62"/>
      <c r="D76" s="62"/>
      <c r="E76" s="62"/>
    </row>
    <row r="77" spans="2:5" x14ac:dyDescent="0.25">
      <c r="B77" s="62"/>
      <c r="C77" s="62"/>
      <c r="D77" s="62"/>
      <c r="E77" s="62"/>
    </row>
    <row r="78" spans="2:5" x14ac:dyDescent="0.25">
      <c r="B78" s="62"/>
      <c r="C78" s="62"/>
      <c r="D78" s="62"/>
      <c r="E78" s="62"/>
    </row>
    <row r="79" spans="2:5" x14ac:dyDescent="0.25">
      <c r="B79" s="62"/>
      <c r="C79" s="62"/>
      <c r="D79" s="62"/>
      <c r="E79" s="62"/>
    </row>
    <row r="80" spans="2:5" x14ac:dyDescent="0.25">
      <c r="B80" s="62"/>
      <c r="C80" s="62"/>
      <c r="D80" s="62"/>
      <c r="E80" s="62"/>
    </row>
    <row r="81" spans="2:5" x14ac:dyDescent="0.25">
      <c r="B81" s="62"/>
      <c r="C81" s="62"/>
      <c r="D81" s="62"/>
      <c r="E81" s="62"/>
    </row>
    <row r="82" spans="2:5" x14ac:dyDescent="0.25">
      <c r="B82" s="62"/>
      <c r="C82" s="62"/>
      <c r="D82" s="62"/>
      <c r="E82" s="62"/>
    </row>
    <row r="83" spans="2:5" x14ac:dyDescent="0.25">
      <c r="B83" s="62"/>
      <c r="C83" s="62"/>
      <c r="D83" s="62"/>
      <c r="E83" s="62"/>
    </row>
    <row r="84" spans="2:5" x14ac:dyDescent="0.25">
      <c r="B84" s="62"/>
      <c r="C84" s="62"/>
      <c r="D84" s="62"/>
      <c r="E84" s="62"/>
    </row>
    <row r="85" spans="2:5" x14ac:dyDescent="0.25">
      <c r="B85" s="62"/>
      <c r="C85" s="62"/>
      <c r="D85" s="62"/>
      <c r="E85" s="62"/>
    </row>
    <row r="86" spans="2:5" x14ac:dyDescent="0.25">
      <c r="B86" s="62"/>
      <c r="C86" s="62"/>
      <c r="D86" s="62" t="e">
        <f>-'Carnival '!C22460.5</f>
        <v>#NAME?</v>
      </c>
      <c r="E86" s="62"/>
    </row>
    <row r="87" spans="2:5" x14ac:dyDescent="0.25">
      <c r="B87" s="62"/>
      <c r="C87" s="62"/>
      <c r="D87" s="62"/>
      <c r="E87" s="62"/>
    </row>
    <row r="88" spans="2:5" x14ac:dyDescent="0.25">
      <c r="B88" s="62"/>
      <c r="C88" s="62"/>
      <c r="D88" s="62"/>
      <c r="E88" s="62"/>
    </row>
    <row r="89" spans="2:5" x14ac:dyDescent="0.25">
      <c r="B89" s="62"/>
      <c r="C89" s="62"/>
      <c r="D89" s="62"/>
      <c r="E89" s="62"/>
    </row>
    <row r="90" spans="2:5" x14ac:dyDescent="0.25">
      <c r="B90" s="62"/>
      <c r="C90" s="62"/>
      <c r="D90" s="62"/>
      <c r="E90" s="62"/>
    </row>
    <row r="91" spans="2:5" x14ac:dyDescent="0.25">
      <c r="B91" s="62"/>
      <c r="C91" s="62"/>
      <c r="D91" s="62"/>
      <c r="E91" s="62"/>
    </row>
    <row r="92" spans="2:5" x14ac:dyDescent="0.25">
      <c r="B92" s="62"/>
      <c r="C92" s="62"/>
      <c r="D92" s="62"/>
      <c r="E92" s="62"/>
    </row>
    <row r="93" spans="2:5" x14ac:dyDescent="0.25">
      <c r="B93" s="62"/>
      <c r="C93" s="62"/>
      <c r="D93" s="62"/>
      <c r="E93" s="62"/>
    </row>
    <row r="94" spans="2:5" x14ac:dyDescent="0.25">
      <c r="B94" s="62"/>
      <c r="C94" s="62"/>
      <c r="D94" s="62"/>
      <c r="E94" s="62"/>
    </row>
    <row r="95" spans="2:5" x14ac:dyDescent="0.25">
      <c r="B95" s="62"/>
      <c r="C95" s="62"/>
      <c r="D95" s="62"/>
      <c r="E95" s="62"/>
    </row>
    <row r="96" spans="2:5" x14ac:dyDescent="0.25">
      <c r="B96" s="62"/>
      <c r="C96" s="62"/>
      <c r="D96" s="62"/>
      <c r="E96" s="62"/>
    </row>
    <row r="97" spans="2:5" x14ac:dyDescent="0.25">
      <c r="B97" s="62"/>
      <c r="C97" s="62"/>
      <c r="D97" s="62"/>
      <c r="E97" s="62"/>
    </row>
    <row r="98" spans="2:5" x14ac:dyDescent="0.25">
      <c r="B98" s="62"/>
      <c r="C98" s="62"/>
      <c r="D98" s="62"/>
      <c r="E98" s="62"/>
    </row>
    <row r="99" spans="2:5" x14ac:dyDescent="0.25">
      <c r="B99" s="62"/>
      <c r="C99" s="62"/>
      <c r="D99" s="62"/>
      <c r="E99" s="62"/>
    </row>
    <row r="100" spans="2:5" x14ac:dyDescent="0.25">
      <c r="B100" s="62"/>
      <c r="C100" s="62"/>
      <c r="D100" s="62"/>
      <c r="E100" s="62"/>
    </row>
    <row r="101" spans="2:5" x14ac:dyDescent="0.25">
      <c r="B101" s="62"/>
      <c r="C101" s="62"/>
      <c r="D101" s="62"/>
      <c r="E101" s="62"/>
    </row>
    <row r="102" spans="2:5" x14ac:dyDescent="0.25">
      <c r="B102" s="62"/>
      <c r="C102" s="62"/>
      <c r="D102" s="62"/>
      <c r="E102" s="62"/>
    </row>
    <row r="103" spans="2:5" x14ac:dyDescent="0.25">
      <c r="C103" s="62"/>
    </row>
  </sheetData>
  <mergeCells count="1">
    <mergeCell ref="A1:D1"/>
  </mergeCells>
  <pageMargins left="0.7" right="0.7" top="0.75" bottom="0.75" header="0.3" footer="0.3"/>
  <pageSetup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4" sqref="J14"/>
    </sheetView>
  </sheetViews>
  <sheetFormatPr defaultRowHeight="15" x14ac:dyDescent="0.25"/>
  <cols>
    <col min="1" max="1" width="10.28515625" customWidth="1"/>
    <col min="2" max="2" width="11.85546875" customWidth="1"/>
    <col min="3" max="3" width="16.28515625" customWidth="1"/>
    <col min="4" max="4" width="13.42578125" customWidth="1"/>
    <col min="5" max="5" width="25.42578125" customWidth="1"/>
    <col min="6" max="6" width="16.28515625" customWidth="1"/>
    <col min="8" max="8" width="16.140625" customWidth="1"/>
    <col min="9" max="9" width="16.42578125" customWidth="1"/>
  </cols>
  <sheetData>
    <row r="1" spans="1:10" x14ac:dyDescent="0.25">
      <c r="A1" s="16" t="s">
        <v>54</v>
      </c>
      <c r="B1" s="17" t="s">
        <v>327</v>
      </c>
      <c r="C1" s="16" t="s">
        <v>56</v>
      </c>
      <c r="D1" s="18" t="s">
        <v>57</v>
      </c>
      <c r="E1" s="16" t="s">
        <v>58</v>
      </c>
      <c r="F1" s="16" t="s">
        <v>59</v>
      </c>
      <c r="G1" s="19" t="s">
        <v>60</v>
      </c>
      <c r="H1" s="41" t="s">
        <v>328</v>
      </c>
      <c r="I1" s="41" t="s">
        <v>329</v>
      </c>
    </row>
    <row r="2" spans="1:10" x14ac:dyDescent="0.25">
      <c r="A2" s="61">
        <v>43214</v>
      </c>
      <c r="B2">
        <v>1253</v>
      </c>
      <c r="C2" t="s">
        <v>161</v>
      </c>
      <c r="D2" s="62">
        <v>-99.97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</row>
    <row r="3" spans="1:10" x14ac:dyDescent="0.25">
      <c r="A3" s="61">
        <v>43214</v>
      </c>
      <c r="B3">
        <v>1254</v>
      </c>
      <c r="C3" t="s">
        <v>161</v>
      </c>
      <c r="D3" s="62">
        <v>-222.6</v>
      </c>
      <c r="E3" t="s">
        <v>330</v>
      </c>
      <c r="F3" t="s">
        <v>149</v>
      </c>
      <c r="G3" t="s">
        <v>332</v>
      </c>
      <c r="H3" t="s">
        <v>254</v>
      </c>
      <c r="I3" t="s">
        <v>335</v>
      </c>
    </row>
    <row r="4" spans="1:10" x14ac:dyDescent="0.25">
      <c r="A4" s="61">
        <v>43220</v>
      </c>
      <c r="B4">
        <v>1257</v>
      </c>
      <c r="C4" t="s">
        <v>336</v>
      </c>
      <c r="D4" s="62">
        <v>-459</v>
      </c>
      <c r="E4" t="s">
        <v>330</v>
      </c>
      <c r="F4" t="s">
        <v>336</v>
      </c>
      <c r="G4" t="s">
        <v>332</v>
      </c>
      <c r="H4" t="s">
        <v>287</v>
      </c>
      <c r="I4" t="s">
        <v>337</v>
      </c>
    </row>
    <row r="5" spans="1:10" x14ac:dyDescent="0.25">
      <c r="A5" s="61">
        <v>43220</v>
      </c>
      <c r="B5">
        <v>1258</v>
      </c>
      <c r="C5" t="s">
        <v>161</v>
      </c>
      <c r="D5" s="62">
        <v>-224</v>
      </c>
      <c r="E5" t="s">
        <v>330</v>
      </c>
      <c r="F5" t="s">
        <v>331</v>
      </c>
      <c r="G5" t="s">
        <v>332</v>
      </c>
      <c r="H5" t="s">
        <v>338</v>
      </c>
      <c r="I5" t="s">
        <v>339</v>
      </c>
    </row>
    <row r="6" spans="1:10" x14ac:dyDescent="0.25">
      <c r="A6" s="61">
        <v>43222</v>
      </c>
      <c r="B6">
        <v>1260</v>
      </c>
      <c r="C6" t="s">
        <v>161</v>
      </c>
      <c r="D6" s="62">
        <v>-560</v>
      </c>
      <c r="E6" t="s">
        <v>330</v>
      </c>
      <c r="F6" t="s">
        <v>331</v>
      </c>
      <c r="H6" t="s">
        <v>340</v>
      </c>
      <c r="I6" t="s">
        <v>341</v>
      </c>
    </row>
    <row r="7" spans="1:10" x14ac:dyDescent="0.25">
      <c r="A7" s="61">
        <v>43222</v>
      </c>
      <c r="B7">
        <v>1261</v>
      </c>
      <c r="C7" t="s">
        <v>161</v>
      </c>
      <c r="D7" s="62">
        <v>-109.99</v>
      </c>
      <c r="E7" t="s">
        <v>330</v>
      </c>
      <c r="F7" t="s">
        <v>331</v>
      </c>
      <c r="G7" t="s">
        <v>332</v>
      </c>
      <c r="H7" t="s">
        <v>338</v>
      </c>
      <c r="I7" t="s">
        <v>342</v>
      </c>
    </row>
    <row r="8" spans="1:10" x14ac:dyDescent="0.25">
      <c r="A8" s="61">
        <v>43222</v>
      </c>
      <c r="B8">
        <v>1262</v>
      </c>
      <c r="C8" t="s">
        <v>343</v>
      </c>
      <c r="D8" s="62">
        <v>-395.03</v>
      </c>
      <c r="E8" t="s">
        <v>330</v>
      </c>
      <c r="F8" t="s">
        <v>343</v>
      </c>
      <c r="G8" t="s">
        <v>332</v>
      </c>
      <c r="H8" t="s">
        <v>344</v>
      </c>
      <c r="I8" t="s">
        <v>345</v>
      </c>
    </row>
    <row r="9" spans="1:10" x14ac:dyDescent="0.25">
      <c r="A9" s="61">
        <v>43238</v>
      </c>
      <c r="B9">
        <v>1277</v>
      </c>
      <c r="C9" t="s">
        <v>149</v>
      </c>
      <c r="D9" s="62">
        <v>-762.62</v>
      </c>
      <c r="E9" t="s">
        <v>330</v>
      </c>
      <c r="F9" t="s">
        <v>149</v>
      </c>
      <c r="G9" t="s">
        <v>332</v>
      </c>
      <c r="H9" t="s">
        <v>346</v>
      </c>
      <c r="I9" t="s">
        <v>347</v>
      </c>
    </row>
    <row r="10" spans="1:10" x14ac:dyDescent="0.25">
      <c r="A10" s="61">
        <v>43238</v>
      </c>
      <c r="B10">
        <v>1278</v>
      </c>
      <c r="C10" t="s">
        <v>149</v>
      </c>
      <c r="D10" s="62">
        <v>-673.98</v>
      </c>
      <c r="E10" t="s">
        <v>330</v>
      </c>
      <c r="F10" t="s">
        <v>149</v>
      </c>
      <c r="G10" t="s">
        <v>332</v>
      </c>
      <c r="H10" t="s">
        <v>344</v>
      </c>
      <c r="I10" t="s">
        <v>348</v>
      </c>
    </row>
    <row r="11" spans="1:10" x14ac:dyDescent="0.25">
      <c r="A11" s="61">
        <v>43238</v>
      </c>
      <c r="B11">
        <v>1279</v>
      </c>
      <c r="C11" t="s">
        <v>349</v>
      </c>
      <c r="D11" s="62">
        <v>-578.98</v>
      </c>
      <c r="E11" t="s">
        <v>330</v>
      </c>
      <c r="F11" t="s">
        <v>349</v>
      </c>
      <c r="G11" t="s">
        <v>332</v>
      </c>
      <c r="H11" t="s">
        <v>254</v>
      </c>
      <c r="I11" t="s">
        <v>350</v>
      </c>
    </row>
    <row r="12" spans="1:10" x14ac:dyDescent="0.25">
      <c r="A12" s="61">
        <v>43243</v>
      </c>
      <c r="B12">
        <v>1286</v>
      </c>
      <c r="C12" t="s">
        <v>134</v>
      </c>
      <c r="D12" s="62">
        <v>-2224.71</v>
      </c>
      <c r="E12" t="s">
        <v>330</v>
      </c>
      <c r="F12" t="s">
        <v>134</v>
      </c>
      <c r="G12" t="s">
        <v>332</v>
      </c>
      <c r="H12" t="s">
        <v>351</v>
      </c>
      <c r="I12" t="s">
        <v>352</v>
      </c>
    </row>
    <row r="13" spans="1:10" x14ac:dyDescent="0.25">
      <c r="A13" s="61">
        <v>43251</v>
      </c>
      <c r="B13">
        <v>1293</v>
      </c>
      <c r="C13" t="s">
        <v>161</v>
      </c>
      <c r="D13" s="62">
        <v>-399.96</v>
      </c>
      <c r="E13" t="s">
        <v>330</v>
      </c>
      <c r="F13" t="s">
        <v>331</v>
      </c>
      <c r="H13" t="s">
        <v>353</v>
      </c>
      <c r="I13" t="s">
        <v>354</v>
      </c>
    </row>
    <row r="14" spans="1:10" x14ac:dyDescent="0.25">
      <c r="A14" s="61">
        <v>43256</v>
      </c>
      <c r="B14">
        <v>1295</v>
      </c>
      <c r="C14" t="s">
        <v>149</v>
      </c>
      <c r="D14" s="62">
        <v>-889.2</v>
      </c>
      <c r="E14" t="s">
        <v>330</v>
      </c>
      <c r="F14" t="s">
        <v>149</v>
      </c>
      <c r="H14" t="s">
        <v>272</v>
      </c>
      <c r="I14" t="s">
        <v>355</v>
      </c>
      <c r="J14" t="s">
        <v>356</v>
      </c>
    </row>
    <row r="23" spans="4:4" x14ac:dyDescent="0.25">
      <c r="D23" s="62">
        <f>SUM(D2:D22)</f>
        <v>-7600.04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Budget</vt:lpstr>
      <vt:lpstr>Checking</vt:lpstr>
      <vt:lpstr>Savings</vt:lpstr>
      <vt:lpstr>Teacher Fund</vt:lpstr>
      <vt:lpstr>Carnival</vt:lpstr>
      <vt:lpstr>Classroom Parties</vt:lpstr>
      <vt:lpstr>Carnival </vt:lpstr>
      <vt:lpstr>PTO Big Ideas</vt:lpstr>
      <vt:lpstr>Budget!Accounts</vt:lpstr>
      <vt:lpstr>Budget!Print_Area</vt:lpstr>
      <vt:lpstr>Checking!Print_Area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</dc:creator>
  <cp:keywords/>
  <dc:description/>
  <cp:lastModifiedBy>Shook, Beth</cp:lastModifiedBy>
  <cp:revision/>
  <cp:lastPrinted>2019-04-29T15:10:24Z</cp:lastPrinted>
  <dcterms:created xsi:type="dcterms:W3CDTF">2013-08-07T19:51:53Z</dcterms:created>
  <dcterms:modified xsi:type="dcterms:W3CDTF">2019-05-02T16:12:42Z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False</vt:lpwstr>
  </property>
  <property fmtid="{D5CDD505-2E9C-101B-9397-08002B2CF9AE}" pid="3" name="MSIP_Label_fb5e2db6-eecf-4aa2-8fc3-174bf94bce19_SiteId">
    <vt:lpwstr>ceb177bf-013b-49ab-8a9c-4abce32afc1e</vt:lpwstr>
  </property>
  <property fmtid="{D5CDD505-2E9C-101B-9397-08002B2CF9AE}" pid="4" name="MSIP_Label_fb5e2db6-eecf-4aa2-8fc3-174bf94bce19_Owner">
    <vt:lpwstr>LeMasters_Julianne_K@cat.com</vt:lpwstr>
  </property>
  <property fmtid="{D5CDD505-2E9C-101B-9397-08002B2CF9AE}" pid="5" name="MSIP_Label_fb5e2db6-eecf-4aa2-8fc3-174bf94bce19_SetDate">
    <vt:lpwstr>2019-03-25T19:28:12.5529907Z</vt:lpwstr>
  </property>
  <property fmtid="{D5CDD505-2E9C-101B-9397-08002B2CF9AE}" pid="6" name="MSIP_Label_fb5e2db6-eecf-4aa2-8fc3-174bf94bce19_Name">
    <vt:lpwstr>Cat Confidential Green</vt:lpwstr>
  </property>
  <property fmtid="{D5CDD505-2E9C-101B-9397-08002B2CF9AE}" pid="7" name="MSIP_Label_fb5e2db6-eecf-4aa2-8fc3-174bf94bce19_Application">
    <vt:lpwstr>Microsoft Azure Information Protection</vt:lpwstr>
  </property>
  <property fmtid="{D5CDD505-2E9C-101B-9397-08002B2CF9AE}" pid="8" name="MSIP_Label_fb5e2db6-eecf-4aa2-8fc3-174bf94bce19_Extended_MSFT_Method">
    <vt:lpwstr>Automatic</vt:lpwstr>
  </property>
</Properties>
</file>